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mc:AlternateContent xmlns:mc="http://schemas.openxmlformats.org/markup-compatibility/2006">
    <mc:Choice Requires="x15">
      <x15ac:absPath xmlns:x15ac="http://schemas.microsoft.com/office/spreadsheetml/2010/11/ac" url="C:\Users\yasut\Desktop\規程類見直し（最終版）20230401\"/>
    </mc:Choice>
  </mc:AlternateContent>
  <xr:revisionPtr revIDLastSave="0" documentId="13_ncr:1_{20EEF203-BACA-47AE-90A9-C43341D81C90}" xr6:coauthVersionLast="47" xr6:coauthVersionMax="47" xr10:uidLastSave="{00000000-0000-0000-0000-000000000000}"/>
  <bookViews>
    <workbookView xWindow="-120" yWindow="-120" windowWidth="29040" windowHeight="15720" tabRatio="708" activeTab="8" xr2:uid="{00000000-000D-0000-FFFF-FFFF00000000}"/>
  </bookViews>
  <sheets>
    <sheet name="説明書" sheetId="33" r:id="rId1"/>
    <sheet name="勘定科目表 " sheetId="23" r:id="rId2"/>
    <sheet name="予算" sheetId="24" r:id="rId3"/>
    <sheet name="実績報告" sheetId="26" r:id="rId4"/>
    <sheet name="出納帳" sheetId="4" r:id="rId5"/>
    <sheet name="出納帳(記入例）" sheetId="32" r:id="rId6"/>
    <sheet name="源泉入力シート" sheetId="27" r:id="rId7"/>
    <sheet name="源泉預り連絡票" sheetId="28" r:id="rId8"/>
    <sheet name="受託事業ワークシート" sheetId="29" r:id="rId9"/>
    <sheet name="受託（記入例）" sheetId="37" r:id="rId10"/>
    <sheet name="入金予定連絡票" sheetId="30" r:id="rId11"/>
    <sheet name="資金移動連絡票 " sheetId="31" r:id="rId12"/>
    <sheet name="経費支払い・受領証" sheetId="35" r:id="rId13"/>
    <sheet name="報酬・給与支払い・受領証" sheetId="36" r:id="rId14"/>
  </sheets>
  <externalReferences>
    <externalReference r:id="rId15"/>
  </externalReferences>
  <definedNames>
    <definedName name="_xlnm._FilterDatabase" localSheetId="7" hidden="1">源泉預り連絡票!$B$7:$K$22</definedName>
    <definedName name="_xlnm._FilterDatabase" localSheetId="4" hidden="1">出納帳!$B$5:$Q$169</definedName>
    <definedName name="_xlnm._FilterDatabase" localSheetId="5" hidden="1">'出納帳(記入例）'!$B$5:$Q$169</definedName>
    <definedName name="KH068YG001">'[1]本部用出納帳&amp;会計帳簿'!$Y$29</definedName>
    <definedName name="_xlnm.Print_Area" localSheetId="7">源泉預り連絡票!$B$1:$K$29</definedName>
  </definedNames>
  <calcPr calcId="191029"/>
</workbook>
</file>

<file path=xl/calcChain.xml><?xml version="1.0" encoding="utf-8"?>
<calcChain xmlns="http://schemas.openxmlformats.org/spreadsheetml/2006/main">
  <c r="U36" i="37" l="1"/>
  <c r="U36" i="29"/>
  <c r="D80" i="29"/>
  <c r="D79" i="29"/>
  <c r="L44" i="29"/>
  <c r="U44" i="29"/>
  <c r="G28" i="29"/>
  <c r="E32" i="29"/>
  <c r="M44" i="29" s="1"/>
  <c r="E30" i="29"/>
  <c r="M16" i="32"/>
  <c r="L16" i="32" s="1"/>
  <c r="N16" i="32"/>
  <c r="N29" i="32"/>
  <c r="M29" i="32" s="1"/>
  <c r="L29" i="32" s="1"/>
  <c r="M30" i="32"/>
  <c r="L30" i="32" s="1"/>
  <c r="N30" i="32"/>
  <c r="M31" i="32"/>
  <c r="L31" i="32" s="1"/>
  <c r="N31" i="32"/>
  <c r="M32" i="32"/>
  <c r="L32" i="32" s="1"/>
  <c r="N32" i="32"/>
  <c r="M36" i="32"/>
  <c r="L36" i="32" s="1"/>
  <c r="N36" i="32"/>
  <c r="M37" i="32"/>
  <c r="L37" i="32" s="1"/>
  <c r="N37" i="32"/>
  <c r="M38" i="32"/>
  <c r="L38" i="32" s="1"/>
  <c r="N38" i="32"/>
  <c r="M39" i="32"/>
  <c r="L39" i="32" s="1"/>
  <c r="N39" i="32"/>
  <c r="M40" i="32"/>
  <c r="L40" i="32" s="1"/>
  <c r="N40" i="32"/>
  <c r="M41" i="32"/>
  <c r="L41" i="32" s="1"/>
  <c r="N41" i="32"/>
  <c r="M42" i="32"/>
  <c r="L42" i="32" s="1"/>
  <c r="N42" i="32"/>
  <c r="M43" i="32"/>
  <c r="L43" i="32" s="1"/>
  <c r="N43" i="32"/>
  <c r="M44" i="32"/>
  <c r="L44" i="32" s="1"/>
  <c r="N44" i="32"/>
  <c r="M45" i="32"/>
  <c r="L45" i="32" s="1"/>
  <c r="N45" i="32"/>
  <c r="M46" i="32"/>
  <c r="L46" i="32" s="1"/>
  <c r="N46" i="32"/>
  <c r="M47" i="32"/>
  <c r="L47" i="32" s="1"/>
  <c r="N47" i="32"/>
  <c r="M48" i="32"/>
  <c r="L48" i="32" s="1"/>
  <c r="N48" i="32"/>
  <c r="M49" i="32"/>
  <c r="L49" i="32" s="1"/>
  <c r="N49" i="32"/>
  <c r="N50" i="32"/>
  <c r="M50" i="32" s="1"/>
  <c r="L50" i="32" s="1"/>
  <c r="N51" i="32"/>
  <c r="M51" i="32" s="1"/>
  <c r="L51" i="32" s="1"/>
  <c r="N52" i="32"/>
  <c r="M52" i="32" s="1"/>
  <c r="L52" i="32" s="1"/>
  <c r="N53" i="32"/>
  <c r="M53" i="32" s="1"/>
  <c r="L53" i="32" s="1"/>
  <c r="M54" i="32"/>
  <c r="L54" i="32" s="1"/>
  <c r="N54" i="32"/>
  <c r="M55" i="32"/>
  <c r="L55" i="32" s="1"/>
  <c r="N55" i="32"/>
  <c r="N56" i="32"/>
  <c r="M56" i="32" s="1"/>
  <c r="L56" i="32" s="1"/>
  <c r="M57" i="32"/>
  <c r="L57" i="32" s="1"/>
  <c r="N57" i="32"/>
  <c r="M59" i="32"/>
  <c r="L59" i="32" s="1"/>
  <c r="N59" i="32"/>
  <c r="M60" i="32"/>
  <c r="L60" i="32" s="1"/>
  <c r="N60" i="32"/>
  <c r="M61" i="32"/>
  <c r="L61" i="32" s="1"/>
  <c r="N61" i="32"/>
  <c r="K62" i="32"/>
  <c r="M62" i="32"/>
  <c r="L62" i="32" s="1"/>
  <c r="N62" i="32"/>
  <c r="K63" i="32"/>
  <c r="M63" i="32"/>
  <c r="L63" i="32" s="1"/>
  <c r="N63" i="32"/>
  <c r="K64" i="32"/>
  <c r="M64" i="32"/>
  <c r="L64" i="32" s="1"/>
  <c r="N64" i="32"/>
  <c r="K65" i="32"/>
  <c r="M65" i="32"/>
  <c r="L65" i="32" s="1"/>
  <c r="N65" i="32"/>
  <c r="K66" i="32"/>
  <c r="M66" i="32"/>
  <c r="L66" i="32" s="1"/>
  <c r="N66" i="32"/>
  <c r="K67" i="32"/>
  <c r="M67" i="32"/>
  <c r="L67" i="32" s="1"/>
  <c r="N67" i="32"/>
  <c r="K68" i="32"/>
  <c r="M68" i="32"/>
  <c r="L68" i="32" s="1"/>
  <c r="N68" i="32"/>
  <c r="K69" i="32"/>
  <c r="M69" i="32"/>
  <c r="L69" i="32" s="1"/>
  <c r="N69" i="32"/>
  <c r="K70" i="32"/>
  <c r="M70" i="32"/>
  <c r="L70" i="32" s="1"/>
  <c r="N70" i="32"/>
  <c r="K71" i="32"/>
  <c r="M71" i="32"/>
  <c r="L71" i="32" s="1"/>
  <c r="N71" i="32"/>
  <c r="K72" i="32"/>
  <c r="M72" i="32"/>
  <c r="L72" i="32" s="1"/>
  <c r="N72" i="32"/>
  <c r="K73" i="32"/>
  <c r="M73" i="32"/>
  <c r="L73" i="32" s="1"/>
  <c r="N73" i="32"/>
  <c r="K74" i="32"/>
  <c r="M74" i="32"/>
  <c r="L74" i="32" s="1"/>
  <c r="N74" i="32"/>
  <c r="K75" i="32"/>
  <c r="M75" i="32"/>
  <c r="L75" i="32" s="1"/>
  <c r="N75" i="32"/>
  <c r="K76" i="32"/>
  <c r="M76" i="32"/>
  <c r="L76" i="32" s="1"/>
  <c r="N76" i="32"/>
  <c r="K77" i="32"/>
  <c r="M77" i="32"/>
  <c r="L77" i="32" s="1"/>
  <c r="N77" i="32"/>
  <c r="K78" i="32"/>
  <c r="M78" i="32"/>
  <c r="L78" i="32" s="1"/>
  <c r="N78" i="32"/>
  <c r="K79" i="32"/>
  <c r="M79" i="32"/>
  <c r="L79" i="32" s="1"/>
  <c r="N79" i="32"/>
  <c r="K80" i="32"/>
  <c r="M80" i="32"/>
  <c r="L80" i="32" s="1"/>
  <c r="N80" i="32"/>
  <c r="K81" i="32"/>
  <c r="M81" i="32"/>
  <c r="L81" i="32" s="1"/>
  <c r="N81" i="32"/>
  <c r="K82" i="32"/>
  <c r="M82" i="32"/>
  <c r="L82" i="32" s="1"/>
  <c r="N82" i="32"/>
  <c r="K83" i="32"/>
  <c r="M83" i="32"/>
  <c r="L83" i="32" s="1"/>
  <c r="N83" i="32"/>
  <c r="K84" i="32"/>
  <c r="M84" i="32"/>
  <c r="L84" i="32" s="1"/>
  <c r="N84" i="32"/>
  <c r="K85" i="32"/>
  <c r="M85" i="32"/>
  <c r="L85" i="32" s="1"/>
  <c r="N85" i="32"/>
  <c r="K86" i="32"/>
  <c r="M86" i="32"/>
  <c r="L86" i="32" s="1"/>
  <c r="N86" i="32"/>
  <c r="K87" i="32"/>
  <c r="M87" i="32"/>
  <c r="L87" i="32" s="1"/>
  <c r="N87" i="32"/>
  <c r="K88" i="32"/>
  <c r="M88" i="32"/>
  <c r="L88" i="32" s="1"/>
  <c r="N88" i="32"/>
  <c r="K89" i="32"/>
  <c r="M89" i="32"/>
  <c r="L89" i="32" s="1"/>
  <c r="N89" i="32"/>
  <c r="K90" i="32"/>
  <c r="M90" i="32"/>
  <c r="L90" i="32" s="1"/>
  <c r="N90" i="32"/>
  <c r="K91" i="32"/>
  <c r="M91" i="32"/>
  <c r="L91" i="32" s="1"/>
  <c r="N91" i="32"/>
  <c r="K92" i="32"/>
  <c r="M92" i="32"/>
  <c r="L92" i="32" s="1"/>
  <c r="N92" i="32"/>
  <c r="K93" i="32"/>
  <c r="M93" i="32"/>
  <c r="L93" i="32" s="1"/>
  <c r="N93" i="32"/>
  <c r="K94" i="32"/>
  <c r="M94" i="32"/>
  <c r="L94" i="32" s="1"/>
  <c r="N94" i="32"/>
  <c r="K95" i="32"/>
  <c r="M95" i="32"/>
  <c r="L95" i="32" s="1"/>
  <c r="N95" i="32"/>
  <c r="K96" i="32"/>
  <c r="M96" i="32"/>
  <c r="L96" i="32" s="1"/>
  <c r="N96" i="32"/>
  <c r="K97" i="32"/>
  <c r="M97" i="32"/>
  <c r="L97" i="32" s="1"/>
  <c r="N97" i="32"/>
  <c r="K98" i="32"/>
  <c r="M98" i="32"/>
  <c r="L98" i="32" s="1"/>
  <c r="N98" i="32"/>
  <c r="K99" i="32"/>
  <c r="M99" i="32"/>
  <c r="L99" i="32" s="1"/>
  <c r="N99" i="32"/>
  <c r="K100" i="32"/>
  <c r="M100" i="32"/>
  <c r="L100" i="32" s="1"/>
  <c r="N100" i="32"/>
  <c r="K101" i="32"/>
  <c r="M101" i="32"/>
  <c r="L101" i="32" s="1"/>
  <c r="N101" i="32"/>
  <c r="K102" i="32"/>
  <c r="M102" i="32"/>
  <c r="L102" i="32" s="1"/>
  <c r="N102" i="32"/>
  <c r="K103" i="32"/>
  <c r="M103" i="32"/>
  <c r="L103" i="32" s="1"/>
  <c r="N103" i="32"/>
  <c r="K104" i="32"/>
  <c r="M104" i="32"/>
  <c r="L104" i="32" s="1"/>
  <c r="N104" i="32"/>
  <c r="K105" i="32"/>
  <c r="M105" i="32"/>
  <c r="L105" i="32" s="1"/>
  <c r="N105" i="32"/>
  <c r="K106" i="32"/>
  <c r="M106" i="32"/>
  <c r="L106" i="32" s="1"/>
  <c r="N106" i="32"/>
  <c r="K107" i="32"/>
  <c r="M107" i="32"/>
  <c r="L107" i="32" s="1"/>
  <c r="N107" i="32"/>
  <c r="K108" i="32"/>
  <c r="M108" i="32"/>
  <c r="L108" i="32" s="1"/>
  <c r="N108" i="32"/>
  <c r="K109" i="32"/>
  <c r="M109" i="32"/>
  <c r="L109" i="32" s="1"/>
  <c r="N109" i="32"/>
  <c r="K110" i="32"/>
  <c r="M110" i="32"/>
  <c r="L110" i="32" s="1"/>
  <c r="N110" i="32"/>
  <c r="K111" i="32"/>
  <c r="M111" i="32"/>
  <c r="L111" i="32" s="1"/>
  <c r="N111" i="32"/>
  <c r="K112" i="32"/>
  <c r="M112" i="32"/>
  <c r="L112" i="32" s="1"/>
  <c r="N112" i="32"/>
  <c r="K113" i="32"/>
  <c r="M113" i="32"/>
  <c r="L113" i="32" s="1"/>
  <c r="N113" i="32"/>
  <c r="K114" i="32"/>
  <c r="M114" i="32"/>
  <c r="L114" i="32" s="1"/>
  <c r="N114" i="32"/>
  <c r="K115" i="32"/>
  <c r="M115" i="32"/>
  <c r="L115" i="32" s="1"/>
  <c r="N115" i="32"/>
  <c r="K116" i="32"/>
  <c r="M116" i="32"/>
  <c r="L116" i="32" s="1"/>
  <c r="N116" i="32"/>
  <c r="K117" i="32"/>
  <c r="M117" i="32"/>
  <c r="L117" i="32" s="1"/>
  <c r="N117" i="32"/>
  <c r="K118" i="32"/>
  <c r="M118" i="32"/>
  <c r="L118" i="32" s="1"/>
  <c r="N118" i="32"/>
  <c r="K119" i="32"/>
  <c r="M119" i="32"/>
  <c r="L119" i="32" s="1"/>
  <c r="N119" i="32"/>
  <c r="K120" i="32"/>
  <c r="M120" i="32"/>
  <c r="L120" i="32" s="1"/>
  <c r="N120" i="32"/>
  <c r="K121" i="32"/>
  <c r="M121" i="32"/>
  <c r="L121" i="32" s="1"/>
  <c r="N121" i="32"/>
  <c r="K122" i="32"/>
  <c r="M122" i="32"/>
  <c r="L122" i="32" s="1"/>
  <c r="N122" i="32"/>
  <c r="K123" i="32"/>
  <c r="M123" i="32"/>
  <c r="L123" i="32" s="1"/>
  <c r="N123" i="32"/>
  <c r="K124" i="32"/>
  <c r="M124" i="32"/>
  <c r="L124" i="32" s="1"/>
  <c r="N124" i="32"/>
  <c r="K125" i="32"/>
  <c r="M125" i="32"/>
  <c r="L125" i="32" s="1"/>
  <c r="N125" i="32"/>
  <c r="K126" i="32"/>
  <c r="M126" i="32"/>
  <c r="L126" i="32" s="1"/>
  <c r="N126" i="32"/>
  <c r="K127" i="32"/>
  <c r="M127" i="32"/>
  <c r="L127" i="32" s="1"/>
  <c r="N127" i="32"/>
  <c r="K128" i="32"/>
  <c r="M128" i="32"/>
  <c r="L128" i="32" s="1"/>
  <c r="N128" i="32"/>
  <c r="K129" i="32"/>
  <c r="M129" i="32"/>
  <c r="L129" i="32" s="1"/>
  <c r="N129" i="32"/>
  <c r="K130" i="32"/>
  <c r="M130" i="32"/>
  <c r="L130" i="32" s="1"/>
  <c r="N130" i="32"/>
  <c r="K131" i="32"/>
  <c r="M131" i="32"/>
  <c r="L131" i="32" s="1"/>
  <c r="N131" i="32"/>
  <c r="K132" i="32"/>
  <c r="M132" i="32"/>
  <c r="L132" i="32" s="1"/>
  <c r="N132" i="32"/>
  <c r="K133" i="32"/>
  <c r="M133" i="32"/>
  <c r="L133" i="32" s="1"/>
  <c r="N133" i="32"/>
  <c r="K134" i="32"/>
  <c r="M134" i="32"/>
  <c r="L134" i="32" s="1"/>
  <c r="N134" i="32"/>
  <c r="K135" i="32"/>
  <c r="M135" i="32"/>
  <c r="L135" i="32" s="1"/>
  <c r="N135" i="32"/>
  <c r="K136" i="32"/>
  <c r="M136" i="32"/>
  <c r="L136" i="32" s="1"/>
  <c r="N136" i="32"/>
  <c r="K137" i="32"/>
  <c r="M137" i="32"/>
  <c r="L137" i="32" s="1"/>
  <c r="N137" i="32"/>
  <c r="K138" i="32"/>
  <c r="M138" i="32"/>
  <c r="L138" i="32" s="1"/>
  <c r="N138" i="32"/>
  <c r="K139" i="32"/>
  <c r="M139" i="32"/>
  <c r="L139" i="32" s="1"/>
  <c r="N139" i="32"/>
  <c r="K140" i="32"/>
  <c r="M140" i="32"/>
  <c r="L140" i="32" s="1"/>
  <c r="N140" i="32"/>
  <c r="K141" i="32"/>
  <c r="M141" i="32"/>
  <c r="L141" i="32" s="1"/>
  <c r="N141" i="32"/>
  <c r="K142" i="32"/>
  <c r="M142" i="32"/>
  <c r="L142" i="32" s="1"/>
  <c r="N142" i="32"/>
  <c r="K143" i="32"/>
  <c r="M143" i="32"/>
  <c r="L143" i="32" s="1"/>
  <c r="N143" i="32"/>
  <c r="K144" i="32"/>
  <c r="M144" i="32"/>
  <c r="L144" i="32" s="1"/>
  <c r="N144" i="32"/>
  <c r="K145" i="32"/>
  <c r="M145" i="32"/>
  <c r="L145" i="32" s="1"/>
  <c r="N145" i="32"/>
  <c r="K146" i="32"/>
  <c r="M146" i="32"/>
  <c r="L146" i="32" s="1"/>
  <c r="N146" i="32"/>
  <c r="K147" i="32"/>
  <c r="M147" i="32"/>
  <c r="L147" i="32" s="1"/>
  <c r="N147" i="32"/>
  <c r="K148" i="32"/>
  <c r="M148" i="32"/>
  <c r="L148" i="32" s="1"/>
  <c r="N148" i="32"/>
  <c r="K149" i="32"/>
  <c r="M149" i="32"/>
  <c r="L149" i="32" s="1"/>
  <c r="N149" i="32"/>
  <c r="K150" i="32"/>
  <c r="M150" i="32"/>
  <c r="L150" i="32" s="1"/>
  <c r="N150" i="32"/>
  <c r="K151" i="32"/>
  <c r="M151" i="32"/>
  <c r="L151" i="32" s="1"/>
  <c r="N151" i="32"/>
  <c r="K152" i="32"/>
  <c r="M152" i="32"/>
  <c r="L152" i="32" s="1"/>
  <c r="N152" i="32"/>
  <c r="K153" i="32"/>
  <c r="M153" i="32"/>
  <c r="L153" i="32" s="1"/>
  <c r="N153" i="32"/>
  <c r="K154" i="32"/>
  <c r="M154" i="32"/>
  <c r="L154" i="32" s="1"/>
  <c r="N154" i="32"/>
  <c r="K155" i="32"/>
  <c r="M155" i="32"/>
  <c r="L155" i="32" s="1"/>
  <c r="N155" i="32"/>
  <c r="K156" i="32"/>
  <c r="M156" i="32"/>
  <c r="L156" i="32" s="1"/>
  <c r="N156" i="32"/>
  <c r="K157" i="32"/>
  <c r="M157" i="32"/>
  <c r="L157" i="32" s="1"/>
  <c r="N157" i="32"/>
  <c r="K158" i="32"/>
  <c r="M158" i="32"/>
  <c r="L158" i="32" s="1"/>
  <c r="N158" i="32"/>
  <c r="K159" i="32"/>
  <c r="M159" i="32"/>
  <c r="L159" i="32" s="1"/>
  <c r="N159" i="32"/>
  <c r="K160" i="32"/>
  <c r="M160" i="32"/>
  <c r="L160" i="32" s="1"/>
  <c r="N160" i="32"/>
  <c r="K161" i="32"/>
  <c r="M161" i="32"/>
  <c r="L161" i="32" s="1"/>
  <c r="N161" i="32"/>
  <c r="K162" i="32"/>
  <c r="M162" i="32"/>
  <c r="L162" i="32" s="1"/>
  <c r="N162" i="32"/>
  <c r="K163" i="32"/>
  <c r="M163" i="32"/>
  <c r="L163" i="32" s="1"/>
  <c r="N163" i="32"/>
  <c r="K164" i="32"/>
  <c r="M164" i="32"/>
  <c r="L164" i="32" s="1"/>
  <c r="N164" i="32"/>
  <c r="K165" i="32"/>
  <c r="M165" i="32"/>
  <c r="L165" i="32" s="1"/>
  <c r="N165" i="32"/>
  <c r="K166" i="32"/>
  <c r="M166" i="32"/>
  <c r="L166" i="32" s="1"/>
  <c r="N166" i="32"/>
  <c r="K167" i="32"/>
  <c r="M167" i="32"/>
  <c r="L167" i="32" s="1"/>
  <c r="N167" i="32"/>
  <c r="K168" i="32"/>
  <c r="M168" i="32"/>
  <c r="L168" i="32" s="1"/>
  <c r="N168" i="32"/>
  <c r="K169" i="32"/>
  <c r="M169" i="32"/>
  <c r="L169" i="32" s="1"/>
  <c r="N169"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93" i="32"/>
  <c r="H94" i="32"/>
  <c r="H95" i="32"/>
  <c r="H96" i="32"/>
  <c r="H97" i="32"/>
  <c r="H98" i="32"/>
  <c r="H99" i="32"/>
  <c r="H100" i="32"/>
  <c r="H101" i="32"/>
  <c r="H102" i="32"/>
  <c r="H103" i="32"/>
  <c r="H104" i="32"/>
  <c r="H105" i="32"/>
  <c r="H106" i="32"/>
  <c r="H107" i="32"/>
  <c r="H108" i="32"/>
  <c r="H109" i="32"/>
  <c r="H110" i="32"/>
  <c r="H111" i="32"/>
  <c r="H112" i="32"/>
  <c r="H113" i="32"/>
  <c r="H114" i="32"/>
  <c r="H115" i="32"/>
  <c r="H116" i="32"/>
  <c r="H117" i="32"/>
  <c r="H118" i="32"/>
  <c r="H119" i="32"/>
  <c r="H120" i="32"/>
  <c r="H121" i="32"/>
  <c r="H122" i="32"/>
  <c r="H123" i="32"/>
  <c r="H124" i="32"/>
  <c r="H125" i="32"/>
  <c r="H126" i="32"/>
  <c r="H127" i="32"/>
  <c r="H128" i="32"/>
  <c r="H129" i="32"/>
  <c r="H130" i="32"/>
  <c r="H131" i="32"/>
  <c r="H132" i="32"/>
  <c r="H133" i="32"/>
  <c r="H134" i="32"/>
  <c r="H135" i="32"/>
  <c r="H136" i="32"/>
  <c r="H137" i="32"/>
  <c r="H138" i="32"/>
  <c r="H139" i="32"/>
  <c r="H140" i="32"/>
  <c r="H141" i="32"/>
  <c r="H142" i="32"/>
  <c r="H143" i="32"/>
  <c r="H144" i="32"/>
  <c r="H145" i="32"/>
  <c r="H146" i="32"/>
  <c r="H147" i="32"/>
  <c r="H148" i="32"/>
  <c r="H149" i="32"/>
  <c r="H150" i="32"/>
  <c r="H151" i="32"/>
  <c r="H152" i="32"/>
  <c r="H153" i="32"/>
  <c r="H154" i="32"/>
  <c r="H155" i="32"/>
  <c r="H156" i="32"/>
  <c r="H157" i="32"/>
  <c r="H158" i="32"/>
  <c r="H159" i="32"/>
  <c r="H160" i="32"/>
  <c r="H161" i="32"/>
  <c r="H162" i="32"/>
  <c r="H163" i="32"/>
  <c r="H164" i="32"/>
  <c r="H165" i="32"/>
  <c r="H166" i="32"/>
  <c r="H167" i="32"/>
  <c r="H168" i="32"/>
  <c r="H169" i="32"/>
  <c r="I28" i="37"/>
  <c r="J28" i="37"/>
  <c r="I76" i="37"/>
  <c r="J76" i="37" s="1"/>
  <c r="H76" i="37"/>
  <c r="F76" i="37" s="1"/>
  <c r="H75" i="37"/>
  <c r="G75" i="37" s="1"/>
  <c r="D69" i="37"/>
  <c r="D68" i="37"/>
  <c r="S55" i="37" s="1"/>
  <c r="D67" i="37"/>
  <c r="D66" i="37"/>
  <c r="D65" i="37"/>
  <c r="I64" i="37"/>
  <c r="L51" i="37" s="1"/>
  <c r="D64" i="37"/>
  <c r="H63" i="37"/>
  <c r="D63" i="37"/>
  <c r="H62" i="37"/>
  <c r="D62" i="37"/>
  <c r="H61" i="37"/>
  <c r="D61" i="37"/>
  <c r="U56" i="37"/>
  <c r="T56" i="37"/>
  <c r="S56" i="37"/>
  <c r="P56" i="37"/>
  <c r="O56" i="37"/>
  <c r="M56" i="37"/>
  <c r="L56" i="37"/>
  <c r="H60" i="37"/>
  <c r="D60" i="37"/>
  <c r="U55" i="37"/>
  <c r="T55" i="37"/>
  <c r="P55" i="37"/>
  <c r="O55" i="37"/>
  <c r="M55" i="37"/>
  <c r="L55" i="37"/>
  <c r="H59" i="37"/>
  <c r="D59" i="37"/>
  <c r="U54" i="37"/>
  <c r="T54" i="37"/>
  <c r="S54" i="37"/>
  <c r="P54" i="37"/>
  <c r="O54" i="37"/>
  <c r="M54" i="37"/>
  <c r="L54" i="37"/>
  <c r="H58" i="37"/>
  <c r="D58" i="37"/>
  <c r="U53" i="37"/>
  <c r="T53" i="37"/>
  <c r="S53" i="37"/>
  <c r="P53" i="37"/>
  <c r="O53" i="37"/>
  <c r="M53" i="37"/>
  <c r="L53" i="37"/>
  <c r="U52" i="37"/>
  <c r="T52" i="37"/>
  <c r="S52" i="37"/>
  <c r="P52" i="37"/>
  <c r="O52" i="37"/>
  <c r="M52" i="37"/>
  <c r="L52" i="37"/>
  <c r="U51" i="37"/>
  <c r="P51" i="37"/>
  <c r="H55" i="37"/>
  <c r="D53" i="37"/>
  <c r="D51" i="37"/>
  <c r="D49" i="37"/>
  <c r="U49" i="37"/>
  <c r="L49" i="37"/>
  <c r="U48" i="37"/>
  <c r="L48" i="37"/>
  <c r="D47" i="37"/>
  <c r="U47" i="37"/>
  <c r="L47" i="37"/>
  <c r="U46" i="37"/>
  <c r="L46" i="37"/>
  <c r="D45" i="37"/>
  <c r="U45" i="37"/>
  <c r="L45" i="37"/>
  <c r="U44" i="37"/>
  <c r="L44" i="37"/>
  <c r="D43" i="37"/>
  <c r="T43" i="37"/>
  <c r="S43" i="37"/>
  <c r="R43" i="37"/>
  <c r="Q43" i="37"/>
  <c r="P43" i="37"/>
  <c r="O43" i="37"/>
  <c r="M43" i="37"/>
  <c r="T42" i="37"/>
  <c r="S42" i="37"/>
  <c r="R42" i="37"/>
  <c r="Q42" i="37"/>
  <c r="P42" i="37"/>
  <c r="O42" i="37"/>
  <c r="M42" i="37"/>
  <c r="T41" i="37"/>
  <c r="Q41" i="37"/>
  <c r="O41" i="37"/>
  <c r="M41" i="37"/>
  <c r="T40" i="37"/>
  <c r="Q40" i="37"/>
  <c r="O40" i="37"/>
  <c r="M40" i="37"/>
  <c r="J39" i="37"/>
  <c r="I39" i="37"/>
  <c r="T39" i="37"/>
  <c r="Q39" i="37"/>
  <c r="O39" i="37"/>
  <c r="M39" i="37"/>
  <c r="J38" i="37"/>
  <c r="I38" i="37"/>
  <c r="H38" i="37"/>
  <c r="R41" i="37" s="1"/>
  <c r="G38" i="37"/>
  <c r="R40" i="37" s="1"/>
  <c r="F38" i="37"/>
  <c r="F39" i="37" s="1"/>
  <c r="E38" i="37"/>
  <c r="R38" i="37" s="1"/>
  <c r="T38" i="37"/>
  <c r="Q38" i="37"/>
  <c r="O38" i="37"/>
  <c r="M38" i="37"/>
  <c r="D37" i="37"/>
  <c r="C72" i="37" s="1"/>
  <c r="J34" i="37"/>
  <c r="I34" i="37"/>
  <c r="H34" i="37"/>
  <c r="G34" i="37"/>
  <c r="F34" i="37"/>
  <c r="D33" i="37"/>
  <c r="G72" i="37" s="1"/>
  <c r="J32" i="37"/>
  <c r="P49" i="37" s="1"/>
  <c r="I32" i="37"/>
  <c r="M48" i="37" s="1"/>
  <c r="H32" i="37"/>
  <c r="P47" i="37" s="1"/>
  <c r="G32" i="37"/>
  <c r="S46" i="37" s="1"/>
  <c r="F32" i="37"/>
  <c r="T45" i="37" s="1"/>
  <c r="E32" i="37"/>
  <c r="S44" i="37" s="1"/>
  <c r="J31" i="37"/>
  <c r="M37" i="37" s="1"/>
  <c r="I31" i="37"/>
  <c r="P36" i="37" s="1"/>
  <c r="H31" i="37"/>
  <c r="T35" i="37" s="1"/>
  <c r="G31" i="37"/>
  <c r="M34" i="37" s="1"/>
  <c r="F31" i="37"/>
  <c r="U33" i="37" s="1"/>
  <c r="E31" i="37"/>
  <c r="U32" i="37" s="1"/>
  <c r="J30" i="37"/>
  <c r="L31" i="37" s="1"/>
  <c r="I30" i="37"/>
  <c r="O30" i="37" s="1"/>
  <c r="H30" i="37"/>
  <c r="G30" i="37"/>
  <c r="T28" i="37" s="1"/>
  <c r="F30" i="37"/>
  <c r="U27" i="37" s="1"/>
  <c r="E30" i="37"/>
  <c r="M26" i="37" s="1"/>
  <c r="D29" i="37"/>
  <c r="B72" i="37" s="1"/>
  <c r="H28" i="37"/>
  <c r="S41" i="37" s="1"/>
  <c r="G28" i="37"/>
  <c r="F28" i="37"/>
  <c r="S39" i="37" s="1"/>
  <c r="E28" i="37"/>
  <c r="M50" i="37" l="1"/>
  <c r="N50" i="37"/>
  <c r="O50" i="37"/>
  <c r="P50" i="37"/>
  <c r="T50" i="37"/>
  <c r="T44" i="29"/>
  <c r="S44" i="29"/>
  <c r="P44" i="29"/>
  <c r="O44" i="29"/>
  <c r="U35" i="37"/>
  <c r="H39" i="37"/>
  <c r="P41" i="37" s="1"/>
  <c r="O49" i="37"/>
  <c r="S49" i="37"/>
  <c r="T49" i="37"/>
  <c r="R39" i="37"/>
  <c r="D35" i="37"/>
  <c r="O26" i="37"/>
  <c r="M36" i="37"/>
  <c r="S29" i="37"/>
  <c r="L26" i="37"/>
  <c r="M49" i="37"/>
  <c r="U28" i="37"/>
  <c r="D32" i="37"/>
  <c r="F72" i="37" s="1"/>
  <c r="M51" i="37"/>
  <c r="O51" i="37"/>
  <c r="T51" i="37"/>
  <c r="S51" i="37"/>
  <c r="O37" i="37"/>
  <c r="O46" i="37"/>
  <c r="S47" i="37"/>
  <c r="S37" i="37"/>
  <c r="O44" i="37"/>
  <c r="T29" i="37"/>
  <c r="E34" i="37"/>
  <c r="D34" i="37" s="1"/>
  <c r="H72" i="37" s="1"/>
  <c r="T37" i="37"/>
  <c r="P44" i="37"/>
  <c r="P37" i="37"/>
  <c r="L34" i="37"/>
  <c r="T47" i="37"/>
  <c r="U29" i="37"/>
  <c r="U37" i="37"/>
  <c r="T44" i="37"/>
  <c r="E39" i="37"/>
  <c r="P38" i="37" s="1"/>
  <c r="D38" i="37"/>
  <c r="P39" i="37"/>
  <c r="M30" i="37"/>
  <c r="L32" i="37"/>
  <c r="L35" i="37"/>
  <c r="L29" i="37"/>
  <c r="F40" i="37"/>
  <c r="P48" i="37"/>
  <c r="S26" i="37"/>
  <c r="O28" i="37"/>
  <c r="M29" i="37"/>
  <c r="T30" i="37"/>
  <c r="P31" i="37"/>
  <c r="O32" i="37"/>
  <c r="L33" i="37"/>
  <c r="S34" i="37"/>
  <c r="O35" i="37"/>
  <c r="P45" i="37"/>
  <c r="S48" i="37"/>
  <c r="S33" i="37"/>
  <c r="T33" i="37"/>
  <c r="S36" i="37"/>
  <c r="M45" i="37"/>
  <c r="O48" i="37"/>
  <c r="M28" i="37"/>
  <c r="O31" i="37"/>
  <c r="M35" i="37"/>
  <c r="O45" i="37"/>
  <c r="T26" i="37"/>
  <c r="P28" i="37"/>
  <c r="O29" i="37"/>
  <c r="U30" i="37"/>
  <c r="S31" i="37"/>
  <c r="P32" i="37"/>
  <c r="M33" i="37"/>
  <c r="T34" i="37"/>
  <c r="P35" i="37"/>
  <c r="S45" i="37"/>
  <c r="M47" i="37"/>
  <c r="T48" i="37"/>
  <c r="L30" i="37"/>
  <c r="O36" i="37"/>
  <c r="L28" i="37"/>
  <c r="M31" i="37"/>
  <c r="T46" i="37"/>
  <c r="P26" i="37"/>
  <c r="S30" i="37"/>
  <c r="M32" i="37"/>
  <c r="P34" i="37"/>
  <c r="T36" i="37"/>
  <c r="U26" i="37"/>
  <c r="S28" i="37"/>
  <c r="P29" i="37"/>
  <c r="D30" i="37"/>
  <c r="D72" i="37" s="1"/>
  <c r="T31" i="37"/>
  <c r="S32" i="37"/>
  <c r="O33" i="37"/>
  <c r="U34" i="37"/>
  <c r="S35" i="37"/>
  <c r="L37" i="37"/>
  <c r="I40" i="37"/>
  <c r="O47" i="37"/>
  <c r="M27" i="37"/>
  <c r="O27" i="37"/>
  <c r="S40" i="37"/>
  <c r="T27" i="37"/>
  <c r="P30" i="37"/>
  <c r="O34" i="37"/>
  <c r="G39" i="37"/>
  <c r="P40" i="37" s="1"/>
  <c r="L27" i="37"/>
  <c r="U31" i="37"/>
  <c r="T32" i="37"/>
  <c r="P33" i="37"/>
  <c r="S38" i="37"/>
  <c r="J40" i="37"/>
  <c r="M44" i="37"/>
  <c r="P27" i="37"/>
  <c r="L36" i="37"/>
  <c r="M46" i="37"/>
  <c r="S27" i="37"/>
  <c r="P46" i="37"/>
  <c r="H40" i="37" l="1"/>
  <c r="E40" i="37"/>
  <c r="I72" i="37"/>
  <c r="G40" i="37"/>
  <c r="D39" i="37"/>
  <c r="D36" i="37"/>
  <c r="D40" i="37" l="1"/>
  <c r="I76" i="29"/>
  <c r="J76" i="29" s="1"/>
  <c r="H76" i="29"/>
  <c r="F76" i="29" s="1"/>
  <c r="H75" i="29"/>
  <c r="G75" i="29" s="1"/>
  <c r="D69" i="29"/>
  <c r="D68" i="29"/>
  <c r="D67" i="29"/>
  <c r="D66" i="29"/>
  <c r="D65" i="29"/>
  <c r="D64" i="29"/>
  <c r="H63" i="29"/>
  <c r="D63" i="29"/>
  <c r="H62" i="29"/>
  <c r="D62" i="29"/>
  <c r="H61" i="29"/>
  <c r="D61" i="29"/>
  <c r="U56" i="29"/>
  <c r="T56" i="29"/>
  <c r="S56" i="29"/>
  <c r="P56" i="29"/>
  <c r="O56" i="29"/>
  <c r="M56" i="29"/>
  <c r="L56" i="29"/>
  <c r="H60" i="29"/>
  <c r="D60" i="29"/>
  <c r="U55" i="29"/>
  <c r="T55" i="29"/>
  <c r="S55" i="29"/>
  <c r="P55" i="29"/>
  <c r="O55" i="29"/>
  <c r="M55" i="29"/>
  <c r="L55" i="29"/>
  <c r="H59" i="29"/>
  <c r="D59" i="29"/>
  <c r="U54" i="29"/>
  <c r="T54" i="29"/>
  <c r="S54" i="29"/>
  <c r="P54" i="29"/>
  <c r="O54" i="29"/>
  <c r="M54" i="29"/>
  <c r="L54" i="29"/>
  <c r="H58" i="29"/>
  <c r="D58" i="29"/>
  <c r="U53" i="29"/>
  <c r="T53" i="29"/>
  <c r="S53" i="29"/>
  <c r="P53" i="29"/>
  <c r="O53" i="29"/>
  <c r="M53" i="29"/>
  <c r="L53" i="29"/>
  <c r="U52" i="29"/>
  <c r="T52" i="29"/>
  <c r="S52" i="29"/>
  <c r="P52" i="29"/>
  <c r="O52" i="29"/>
  <c r="M52" i="29"/>
  <c r="L52" i="29"/>
  <c r="U51" i="29"/>
  <c r="T51" i="29"/>
  <c r="S51" i="29"/>
  <c r="P51" i="29"/>
  <c r="O51" i="29"/>
  <c r="M51" i="29"/>
  <c r="L51" i="29"/>
  <c r="H55" i="29"/>
  <c r="D53" i="29"/>
  <c r="D51" i="29"/>
  <c r="D49" i="29"/>
  <c r="U49" i="29"/>
  <c r="L49" i="29"/>
  <c r="U48" i="29"/>
  <c r="L48" i="29"/>
  <c r="D47" i="29"/>
  <c r="U47" i="29"/>
  <c r="L47" i="29"/>
  <c r="U46" i="29"/>
  <c r="L46" i="29"/>
  <c r="D45" i="29"/>
  <c r="U45" i="29"/>
  <c r="L45" i="29"/>
  <c r="D43" i="29"/>
  <c r="T43" i="29"/>
  <c r="S43" i="29"/>
  <c r="R43" i="29"/>
  <c r="Q43" i="29"/>
  <c r="P43" i="29"/>
  <c r="O43" i="29"/>
  <c r="M43" i="29"/>
  <c r="T42" i="29"/>
  <c r="S42" i="29"/>
  <c r="R42" i="29"/>
  <c r="Q42" i="29"/>
  <c r="P42" i="29"/>
  <c r="O42" i="29"/>
  <c r="M42" i="29"/>
  <c r="T41" i="29"/>
  <c r="S41" i="29"/>
  <c r="R41" i="29"/>
  <c r="Q41" i="29"/>
  <c r="P41" i="29"/>
  <c r="O41" i="29"/>
  <c r="M41" i="29"/>
  <c r="T40" i="29"/>
  <c r="S40" i="29"/>
  <c r="Q40" i="29"/>
  <c r="O40" i="29"/>
  <c r="M40" i="29"/>
  <c r="J39" i="29"/>
  <c r="I39" i="29"/>
  <c r="H39" i="29"/>
  <c r="T39" i="29"/>
  <c r="Q39" i="29"/>
  <c r="O39" i="29"/>
  <c r="M39" i="29"/>
  <c r="J38" i="29"/>
  <c r="I38" i="29"/>
  <c r="H38" i="29"/>
  <c r="G38" i="29"/>
  <c r="R40" i="29" s="1"/>
  <c r="F38" i="29"/>
  <c r="F39" i="29" s="1"/>
  <c r="P39" i="29" s="1"/>
  <c r="E38" i="29"/>
  <c r="E39" i="29" s="1"/>
  <c r="T38" i="29"/>
  <c r="Q38" i="29"/>
  <c r="O38" i="29"/>
  <c r="M38" i="29"/>
  <c r="D37" i="29"/>
  <c r="C72" i="29" s="1"/>
  <c r="J34" i="29"/>
  <c r="I34" i="29"/>
  <c r="H34" i="29"/>
  <c r="G34" i="29"/>
  <c r="F34" i="29"/>
  <c r="E34" i="29"/>
  <c r="D33" i="29"/>
  <c r="J32" i="29"/>
  <c r="T49" i="29" s="1"/>
  <c r="I32" i="29"/>
  <c r="T48" i="29" s="1"/>
  <c r="H32" i="29"/>
  <c r="T47" i="29" s="1"/>
  <c r="G32" i="29"/>
  <c r="P46" i="29" s="1"/>
  <c r="F32" i="29"/>
  <c r="T45" i="29" s="1"/>
  <c r="J31" i="29"/>
  <c r="U37" i="29" s="1"/>
  <c r="I31" i="29"/>
  <c r="O36" i="29" s="1"/>
  <c r="H31" i="29"/>
  <c r="T35" i="29" s="1"/>
  <c r="G31" i="29"/>
  <c r="L34" i="29" s="1"/>
  <c r="F31" i="29"/>
  <c r="P33" i="29" s="1"/>
  <c r="E31" i="29"/>
  <c r="J30" i="29"/>
  <c r="L31" i="29" s="1"/>
  <c r="I30" i="29"/>
  <c r="M30" i="29" s="1"/>
  <c r="H30" i="29"/>
  <c r="T29" i="29" s="1"/>
  <c r="G30" i="29"/>
  <c r="T28" i="29" s="1"/>
  <c r="F30" i="29"/>
  <c r="T27" i="29" s="1"/>
  <c r="L26" i="29"/>
  <c r="D29" i="29"/>
  <c r="J28" i="29"/>
  <c r="I28" i="29"/>
  <c r="H28" i="29"/>
  <c r="F28" i="29"/>
  <c r="S39" i="29" s="1"/>
  <c r="E28" i="29"/>
  <c r="S38" i="29" s="1"/>
  <c r="F19" i="36"/>
  <c r="H18" i="36"/>
  <c r="H17" i="36"/>
  <c r="H16" i="36"/>
  <c r="H15" i="36"/>
  <c r="H14" i="36"/>
  <c r="H13" i="36"/>
  <c r="H12" i="36"/>
  <c r="H11" i="36"/>
  <c r="H10" i="36"/>
  <c r="H9" i="36"/>
  <c r="H15" i="35"/>
  <c r="G15" i="35"/>
  <c r="F15" i="35"/>
  <c r="E15" i="35"/>
  <c r="D15" i="35"/>
  <c r="I14" i="35"/>
  <c r="I13" i="35"/>
  <c r="I12" i="35"/>
  <c r="I11" i="35"/>
  <c r="I10" i="35"/>
  <c r="I15" i="35" s="1"/>
  <c r="I9" i="35"/>
  <c r="W5" i="35"/>
  <c r="K22" i="28"/>
  <c r="J22" i="28"/>
  <c r="I22" i="28"/>
  <c r="H22" i="28"/>
  <c r="G22" i="28"/>
  <c r="F22" i="28" s="1"/>
  <c r="E22" i="28"/>
  <c r="C22" i="28"/>
  <c r="B22" i="28" s="1"/>
  <c r="K21" i="28"/>
  <c r="J21" i="28"/>
  <c r="I21" i="28"/>
  <c r="H21" i="28"/>
  <c r="G21" i="28"/>
  <c r="F21" i="28" s="1"/>
  <c r="E21" i="28"/>
  <c r="C21" i="28"/>
  <c r="D21" i="28" s="1"/>
  <c r="B21" i="28"/>
  <c r="K20" i="28"/>
  <c r="J20" i="28"/>
  <c r="I20" i="28"/>
  <c r="H20" i="28"/>
  <c r="G20" i="28"/>
  <c r="F20" i="28" s="1"/>
  <c r="E20" i="28"/>
  <c r="C20" i="28"/>
  <c r="D20" i="28" s="1"/>
  <c r="K19" i="28"/>
  <c r="J19" i="28"/>
  <c r="I19" i="28"/>
  <c r="H19" i="28"/>
  <c r="G19" i="28"/>
  <c r="F19" i="28" s="1"/>
  <c r="E19" i="28"/>
  <c r="C19" i="28"/>
  <c r="B19" i="28" s="1"/>
  <c r="K18" i="28"/>
  <c r="J18" i="28"/>
  <c r="I18" i="28"/>
  <c r="H18" i="28"/>
  <c r="G18" i="28"/>
  <c r="F18" i="28" s="1"/>
  <c r="E18" i="28"/>
  <c r="C18" i="28"/>
  <c r="D18" i="28" s="1"/>
  <c r="K17" i="28"/>
  <c r="J17" i="28"/>
  <c r="I17" i="28"/>
  <c r="H17" i="28"/>
  <c r="G17" i="28"/>
  <c r="F17" i="28" s="1"/>
  <c r="E17" i="28"/>
  <c r="C17" i="28"/>
  <c r="D17" i="28" s="1"/>
  <c r="K16" i="28"/>
  <c r="J16" i="28"/>
  <c r="I16" i="28"/>
  <c r="H16" i="28"/>
  <c r="G16" i="28"/>
  <c r="F16" i="28" s="1"/>
  <c r="E16" i="28"/>
  <c r="C16" i="28"/>
  <c r="B16" i="28" s="1"/>
  <c r="K15" i="28"/>
  <c r="J15" i="28"/>
  <c r="I15" i="28"/>
  <c r="H15" i="28"/>
  <c r="G15" i="28"/>
  <c r="F15" i="28" s="1"/>
  <c r="E15" i="28"/>
  <c r="C15" i="28"/>
  <c r="D15" i="28" s="1"/>
  <c r="B15" i="28"/>
  <c r="K14" i="28"/>
  <c r="J14" i="28"/>
  <c r="I14" i="28"/>
  <c r="H14" i="28"/>
  <c r="G14" i="28"/>
  <c r="F14" i="28" s="1"/>
  <c r="E14" i="28"/>
  <c r="C14" i="28"/>
  <c r="D14" i="28" s="1"/>
  <c r="K13" i="28"/>
  <c r="J13" i="28"/>
  <c r="I13" i="28"/>
  <c r="H13" i="28"/>
  <c r="G13" i="28"/>
  <c r="F13" i="28" s="1"/>
  <c r="E13" i="28"/>
  <c r="C13" i="28"/>
  <c r="B13" i="28" s="1"/>
  <c r="K12" i="28"/>
  <c r="J12" i="28"/>
  <c r="I12" i="28"/>
  <c r="H12" i="28"/>
  <c r="G12" i="28"/>
  <c r="F12" i="28" s="1"/>
  <c r="E12" i="28"/>
  <c r="C12" i="28"/>
  <c r="D12" i="28" s="1"/>
  <c r="K11" i="28"/>
  <c r="J11" i="28"/>
  <c r="I11" i="28"/>
  <c r="H11" i="28"/>
  <c r="G11" i="28"/>
  <c r="F11" i="28"/>
  <c r="E11" i="28"/>
  <c r="C11" i="28"/>
  <c r="D11" i="28" s="1"/>
  <c r="K10" i="28"/>
  <c r="J10" i="28"/>
  <c r="I10" i="28"/>
  <c r="H10" i="28"/>
  <c r="G10" i="28"/>
  <c r="F10" i="28" s="1"/>
  <c r="E10" i="28"/>
  <c r="C10" i="28"/>
  <c r="B10" i="28" s="1"/>
  <c r="K9" i="28"/>
  <c r="J9" i="28"/>
  <c r="I9" i="28"/>
  <c r="H9" i="28"/>
  <c r="G9" i="28"/>
  <c r="F9" i="28" s="1"/>
  <c r="E9" i="28"/>
  <c r="C9" i="28"/>
  <c r="D9" i="28" s="1"/>
  <c r="B9" i="28"/>
  <c r="K8" i="28"/>
  <c r="J8" i="28"/>
  <c r="I8" i="28"/>
  <c r="H8" i="28"/>
  <c r="G8" i="28"/>
  <c r="F8" i="28" s="1"/>
  <c r="E8" i="28"/>
  <c r="C8" i="28"/>
  <c r="D8" i="28" s="1"/>
  <c r="J175" i="32"/>
  <c r="I175" i="32"/>
  <c r="G58" i="32"/>
  <c r="F48" i="32"/>
  <c r="G35" i="32"/>
  <c r="G34" i="32"/>
  <c r="G33" i="32"/>
  <c r="G28" i="32"/>
  <c r="N27" i="32"/>
  <c r="M27" i="32"/>
  <c r="L27" i="32" s="1"/>
  <c r="N26" i="32"/>
  <c r="M26" i="32"/>
  <c r="L26" i="32" s="1"/>
  <c r="N25" i="32"/>
  <c r="M25" i="32" s="1"/>
  <c r="L25" i="32" s="1"/>
  <c r="N24" i="32"/>
  <c r="M24" i="32" s="1"/>
  <c r="L24" i="32" s="1"/>
  <c r="N23" i="32"/>
  <c r="M23" i="32" s="1"/>
  <c r="L23" i="32" s="1"/>
  <c r="N22" i="32"/>
  <c r="M22" i="32" s="1"/>
  <c r="L22" i="32" s="1"/>
  <c r="N21" i="32"/>
  <c r="M21" i="32"/>
  <c r="L21" i="32" s="1"/>
  <c r="F21" i="32"/>
  <c r="N20" i="32"/>
  <c r="M20" i="32"/>
  <c r="L20" i="32" s="1"/>
  <c r="N19" i="32"/>
  <c r="M19" i="32"/>
  <c r="L19" i="32" s="1"/>
  <c r="N18" i="32"/>
  <c r="M18" i="32"/>
  <c r="L18" i="32" s="1"/>
  <c r="N17" i="32"/>
  <c r="M17" i="32"/>
  <c r="L17" i="32" s="1"/>
  <c r="N15" i="32"/>
  <c r="M15" i="32"/>
  <c r="L15" i="32" s="1"/>
  <c r="N14" i="32"/>
  <c r="M14" i="32"/>
  <c r="L14" i="32" s="1"/>
  <c r="N13" i="32"/>
  <c r="M13" i="32"/>
  <c r="L13" i="32" s="1"/>
  <c r="N12" i="32"/>
  <c r="M12" i="32"/>
  <c r="L12" i="32" s="1"/>
  <c r="G11" i="32"/>
  <c r="N10" i="32"/>
  <c r="M10" i="32"/>
  <c r="L10" i="32" s="1"/>
  <c r="N9" i="32"/>
  <c r="M9" i="32"/>
  <c r="L9" i="32" s="1"/>
  <c r="N8" i="32"/>
  <c r="M8" i="32"/>
  <c r="L8" i="32" s="1"/>
  <c r="N7" i="32"/>
  <c r="M7" i="32"/>
  <c r="L7" i="32" s="1"/>
  <c r="N6" i="32"/>
  <c r="M6" i="32"/>
  <c r="K6" i="32"/>
  <c r="K7" i="32" s="1"/>
  <c r="K8" i="32" s="1"/>
  <c r="K9" i="32" s="1"/>
  <c r="K10" i="32" s="1"/>
  <c r="H6" i="32"/>
  <c r="H7" i="32" s="1"/>
  <c r="H8" i="32" s="1"/>
  <c r="H9" i="32" s="1"/>
  <c r="H10" i="32" s="1"/>
  <c r="K3" i="32"/>
  <c r="J3" i="32" s="1"/>
  <c r="J175" i="4"/>
  <c r="G177" i="4" s="1"/>
  <c r="I175" i="4"/>
  <c r="K175" i="4" s="1"/>
  <c r="G175" i="4"/>
  <c r="F175" i="4"/>
  <c r="F177" i="4" s="1"/>
  <c r="N169" i="4"/>
  <c r="M169" i="4"/>
  <c r="L169" i="4" s="1"/>
  <c r="K169" i="4"/>
  <c r="H169" i="4"/>
  <c r="N168" i="4"/>
  <c r="M168" i="4"/>
  <c r="L168" i="4" s="1"/>
  <c r="K168" i="4"/>
  <c r="H168" i="4"/>
  <c r="N167" i="4"/>
  <c r="M167" i="4"/>
  <c r="L167" i="4" s="1"/>
  <c r="K167" i="4"/>
  <c r="H167" i="4"/>
  <c r="N166" i="4"/>
  <c r="M166" i="4"/>
  <c r="L166" i="4"/>
  <c r="K166" i="4"/>
  <c r="H166" i="4"/>
  <c r="N165" i="4"/>
  <c r="M165" i="4"/>
  <c r="L165" i="4" s="1"/>
  <c r="K165" i="4"/>
  <c r="H165" i="4"/>
  <c r="N164" i="4"/>
  <c r="M164" i="4"/>
  <c r="L164" i="4" s="1"/>
  <c r="K164" i="4"/>
  <c r="H164" i="4"/>
  <c r="N163" i="4"/>
  <c r="M163" i="4"/>
  <c r="L163" i="4" s="1"/>
  <c r="K163" i="4"/>
  <c r="H163" i="4"/>
  <c r="N162" i="4"/>
  <c r="M162" i="4"/>
  <c r="L162" i="4"/>
  <c r="K162" i="4"/>
  <c r="H162" i="4"/>
  <c r="N161" i="4"/>
  <c r="M161" i="4"/>
  <c r="L161" i="4" s="1"/>
  <c r="K161" i="4"/>
  <c r="H161" i="4"/>
  <c r="N160" i="4"/>
  <c r="M160" i="4"/>
  <c r="L160" i="4" s="1"/>
  <c r="K160" i="4"/>
  <c r="H160" i="4"/>
  <c r="N159" i="4"/>
  <c r="M159" i="4"/>
  <c r="L159" i="4" s="1"/>
  <c r="K159" i="4"/>
  <c r="H159" i="4"/>
  <c r="N158" i="4"/>
  <c r="M158" i="4"/>
  <c r="L158" i="4"/>
  <c r="K158" i="4"/>
  <c r="H158" i="4"/>
  <c r="N157" i="4"/>
  <c r="M157" i="4"/>
  <c r="L157" i="4"/>
  <c r="K157" i="4"/>
  <c r="H157" i="4"/>
  <c r="N156" i="4"/>
  <c r="M156" i="4"/>
  <c r="L156" i="4" s="1"/>
  <c r="K156" i="4"/>
  <c r="H156" i="4"/>
  <c r="N155" i="4"/>
  <c r="M155" i="4"/>
  <c r="L155" i="4" s="1"/>
  <c r="K155" i="4"/>
  <c r="H155" i="4"/>
  <c r="N154" i="4"/>
  <c r="M154" i="4"/>
  <c r="L154" i="4" s="1"/>
  <c r="K154" i="4"/>
  <c r="H154" i="4"/>
  <c r="N153" i="4"/>
  <c r="M153" i="4"/>
  <c r="L153" i="4" s="1"/>
  <c r="K153" i="4"/>
  <c r="H153" i="4"/>
  <c r="N152" i="4"/>
  <c r="M152" i="4"/>
  <c r="L152" i="4" s="1"/>
  <c r="K152" i="4"/>
  <c r="H152" i="4"/>
  <c r="N151" i="4"/>
  <c r="M151" i="4"/>
  <c r="L151" i="4" s="1"/>
  <c r="K151" i="4"/>
  <c r="H151" i="4"/>
  <c r="N150" i="4"/>
  <c r="M150" i="4"/>
  <c r="L150" i="4"/>
  <c r="K150" i="4"/>
  <c r="H150" i="4"/>
  <c r="N149" i="4"/>
  <c r="M149" i="4"/>
  <c r="L149" i="4" s="1"/>
  <c r="K149" i="4"/>
  <c r="H149" i="4"/>
  <c r="N148" i="4"/>
  <c r="M148" i="4"/>
  <c r="L148" i="4"/>
  <c r="K148" i="4"/>
  <c r="H148" i="4"/>
  <c r="N147" i="4"/>
  <c r="M147" i="4"/>
  <c r="L147" i="4" s="1"/>
  <c r="K147" i="4"/>
  <c r="H147" i="4"/>
  <c r="N146" i="4"/>
  <c r="M146" i="4"/>
  <c r="L146" i="4"/>
  <c r="K146" i="4"/>
  <c r="H146" i="4"/>
  <c r="N145" i="4"/>
  <c r="M145" i="4"/>
  <c r="L145" i="4" s="1"/>
  <c r="K145" i="4"/>
  <c r="H145" i="4"/>
  <c r="N144" i="4"/>
  <c r="M144" i="4"/>
  <c r="L144" i="4" s="1"/>
  <c r="K144" i="4"/>
  <c r="H144" i="4"/>
  <c r="N143" i="4"/>
  <c r="M143" i="4"/>
  <c r="L143" i="4" s="1"/>
  <c r="K143" i="4"/>
  <c r="H143" i="4"/>
  <c r="N142" i="4"/>
  <c r="M142" i="4"/>
  <c r="L142" i="4" s="1"/>
  <c r="K142" i="4"/>
  <c r="H142" i="4"/>
  <c r="N141" i="4"/>
  <c r="M141" i="4"/>
  <c r="L141" i="4" s="1"/>
  <c r="K141" i="4"/>
  <c r="H141" i="4"/>
  <c r="N140" i="4"/>
  <c r="M140" i="4"/>
  <c r="L140" i="4" s="1"/>
  <c r="K140" i="4"/>
  <c r="H140" i="4"/>
  <c r="N139" i="4"/>
  <c r="M139" i="4"/>
  <c r="L139" i="4" s="1"/>
  <c r="K139" i="4"/>
  <c r="H139" i="4"/>
  <c r="N138" i="4"/>
  <c r="M138" i="4"/>
  <c r="L138" i="4"/>
  <c r="K138" i="4"/>
  <c r="H138" i="4"/>
  <c r="N137" i="4"/>
  <c r="M137" i="4"/>
  <c r="L137" i="4"/>
  <c r="K137" i="4"/>
  <c r="H137" i="4"/>
  <c r="N136" i="4"/>
  <c r="M136" i="4"/>
  <c r="L136" i="4" s="1"/>
  <c r="K136" i="4"/>
  <c r="H136" i="4"/>
  <c r="N135" i="4"/>
  <c r="M135" i="4"/>
  <c r="L135" i="4" s="1"/>
  <c r="K135" i="4"/>
  <c r="H135" i="4"/>
  <c r="N134" i="4"/>
  <c r="M134" i="4"/>
  <c r="L134" i="4"/>
  <c r="K134" i="4"/>
  <c r="H134" i="4"/>
  <c r="N133" i="4"/>
  <c r="M133" i="4"/>
  <c r="L133" i="4"/>
  <c r="K133" i="4"/>
  <c r="H133" i="4"/>
  <c r="N132" i="4"/>
  <c r="M132" i="4"/>
  <c r="L132" i="4" s="1"/>
  <c r="K132" i="4"/>
  <c r="H132" i="4"/>
  <c r="N131" i="4"/>
  <c r="M131" i="4"/>
  <c r="L131" i="4" s="1"/>
  <c r="K131" i="4"/>
  <c r="H131" i="4"/>
  <c r="N130" i="4"/>
  <c r="M130" i="4"/>
  <c r="L130" i="4"/>
  <c r="K130" i="4"/>
  <c r="H130" i="4"/>
  <c r="N129" i="4"/>
  <c r="M129" i="4"/>
  <c r="L129" i="4" s="1"/>
  <c r="K129" i="4"/>
  <c r="H129" i="4"/>
  <c r="N128" i="4"/>
  <c r="M128" i="4"/>
  <c r="L128" i="4" s="1"/>
  <c r="K128" i="4"/>
  <c r="H128" i="4"/>
  <c r="N127" i="4"/>
  <c r="M127" i="4"/>
  <c r="L127" i="4" s="1"/>
  <c r="K127" i="4"/>
  <c r="H127" i="4"/>
  <c r="N126" i="4"/>
  <c r="M126" i="4"/>
  <c r="L126" i="4" s="1"/>
  <c r="K126" i="4"/>
  <c r="H126" i="4"/>
  <c r="N125" i="4"/>
  <c r="M125" i="4"/>
  <c r="L125" i="4" s="1"/>
  <c r="K125" i="4"/>
  <c r="H125" i="4"/>
  <c r="N124" i="4"/>
  <c r="M124" i="4"/>
  <c r="L124" i="4" s="1"/>
  <c r="K124" i="4"/>
  <c r="H124" i="4"/>
  <c r="N123" i="4"/>
  <c r="M123" i="4"/>
  <c r="L123" i="4" s="1"/>
  <c r="K123" i="4"/>
  <c r="H123" i="4"/>
  <c r="N122" i="4"/>
  <c r="M122" i="4"/>
  <c r="L122" i="4"/>
  <c r="K122" i="4"/>
  <c r="H122" i="4"/>
  <c r="N121" i="4"/>
  <c r="M121" i="4"/>
  <c r="L121" i="4"/>
  <c r="K121" i="4"/>
  <c r="H121" i="4"/>
  <c r="N120" i="4"/>
  <c r="M120" i="4"/>
  <c r="L120" i="4" s="1"/>
  <c r="K120" i="4"/>
  <c r="H120" i="4"/>
  <c r="N119" i="4"/>
  <c r="M119" i="4"/>
  <c r="L119" i="4" s="1"/>
  <c r="K119" i="4"/>
  <c r="H119" i="4"/>
  <c r="N118" i="4"/>
  <c r="M118" i="4"/>
  <c r="L118" i="4" s="1"/>
  <c r="K118" i="4"/>
  <c r="H118" i="4"/>
  <c r="N117" i="4"/>
  <c r="M117" i="4"/>
  <c r="L117" i="4" s="1"/>
  <c r="K117" i="4"/>
  <c r="H117" i="4"/>
  <c r="N116" i="4"/>
  <c r="M116" i="4"/>
  <c r="L116" i="4" s="1"/>
  <c r="K116" i="4"/>
  <c r="H116" i="4"/>
  <c r="N115" i="4"/>
  <c r="M115" i="4"/>
  <c r="L115" i="4" s="1"/>
  <c r="K115" i="4"/>
  <c r="H115" i="4"/>
  <c r="N114" i="4"/>
  <c r="M114" i="4"/>
  <c r="L114" i="4"/>
  <c r="K114" i="4"/>
  <c r="H114" i="4"/>
  <c r="N113" i="4"/>
  <c r="M113" i="4"/>
  <c r="L113" i="4" s="1"/>
  <c r="K113" i="4"/>
  <c r="H113" i="4"/>
  <c r="N112" i="4"/>
  <c r="M112" i="4"/>
  <c r="L112" i="4"/>
  <c r="K112" i="4"/>
  <c r="H112" i="4"/>
  <c r="N111" i="4"/>
  <c r="M111" i="4"/>
  <c r="L111" i="4" s="1"/>
  <c r="K111" i="4"/>
  <c r="H111" i="4"/>
  <c r="N110" i="4"/>
  <c r="M110" i="4"/>
  <c r="L110" i="4" s="1"/>
  <c r="K110" i="4"/>
  <c r="H110" i="4"/>
  <c r="N109" i="4"/>
  <c r="M109" i="4"/>
  <c r="L109" i="4" s="1"/>
  <c r="K109" i="4"/>
  <c r="H109" i="4"/>
  <c r="N108" i="4"/>
  <c r="M108" i="4"/>
  <c r="L108" i="4" s="1"/>
  <c r="K108" i="4"/>
  <c r="H108" i="4"/>
  <c r="N107" i="4"/>
  <c r="M107" i="4"/>
  <c r="L107" i="4" s="1"/>
  <c r="K107" i="4"/>
  <c r="H107" i="4"/>
  <c r="N106" i="4"/>
  <c r="M106" i="4"/>
  <c r="L106" i="4"/>
  <c r="K106" i="4"/>
  <c r="H106" i="4"/>
  <c r="N105" i="4"/>
  <c r="M105" i="4"/>
  <c r="L105" i="4" s="1"/>
  <c r="K105" i="4"/>
  <c r="H105" i="4"/>
  <c r="N104" i="4"/>
  <c r="M104" i="4"/>
  <c r="L104" i="4" s="1"/>
  <c r="K104" i="4"/>
  <c r="H104" i="4"/>
  <c r="N103" i="4"/>
  <c r="M103" i="4"/>
  <c r="L103" i="4" s="1"/>
  <c r="K103" i="4"/>
  <c r="H103" i="4"/>
  <c r="N102" i="4"/>
  <c r="M102" i="4"/>
  <c r="L102" i="4" s="1"/>
  <c r="K102" i="4"/>
  <c r="H102" i="4"/>
  <c r="N101" i="4"/>
  <c r="M101" i="4"/>
  <c r="L101" i="4" s="1"/>
  <c r="K101" i="4"/>
  <c r="H101" i="4"/>
  <c r="N100" i="4"/>
  <c r="M100" i="4"/>
  <c r="L100" i="4" s="1"/>
  <c r="K100" i="4"/>
  <c r="H100" i="4"/>
  <c r="N99" i="4"/>
  <c r="M99" i="4"/>
  <c r="L99" i="4" s="1"/>
  <c r="K99" i="4"/>
  <c r="H99" i="4"/>
  <c r="N98" i="4"/>
  <c r="M98" i="4"/>
  <c r="L98" i="4"/>
  <c r="K98" i="4"/>
  <c r="H98" i="4"/>
  <c r="N97" i="4"/>
  <c r="M97" i="4"/>
  <c r="L97" i="4" s="1"/>
  <c r="K97" i="4"/>
  <c r="H97" i="4"/>
  <c r="N96" i="4"/>
  <c r="M96" i="4"/>
  <c r="L96" i="4" s="1"/>
  <c r="K96" i="4"/>
  <c r="H96" i="4"/>
  <c r="N95" i="4"/>
  <c r="M95" i="4"/>
  <c r="L95" i="4" s="1"/>
  <c r="K95" i="4"/>
  <c r="H95" i="4"/>
  <c r="N94" i="4"/>
  <c r="M94" i="4"/>
  <c r="L94" i="4" s="1"/>
  <c r="K94" i="4"/>
  <c r="H94" i="4"/>
  <c r="N93" i="4"/>
  <c r="M93" i="4"/>
  <c r="L93" i="4" s="1"/>
  <c r="K93" i="4"/>
  <c r="H93" i="4"/>
  <c r="N92" i="4"/>
  <c r="M92" i="4"/>
  <c r="L92" i="4" s="1"/>
  <c r="K92" i="4"/>
  <c r="H92" i="4"/>
  <c r="N91" i="4"/>
  <c r="M91" i="4"/>
  <c r="L91" i="4" s="1"/>
  <c r="K91" i="4"/>
  <c r="H91" i="4"/>
  <c r="N90" i="4"/>
  <c r="M90" i="4"/>
  <c r="L90" i="4"/>
  <c r="K90" i="4"/>
  <c r="H90" i="4"/>
  <c r="N89" i="4"/>
  <c r="M89" i="4"/>
  <c r="L89" i="4"/>
  <c r="K89" i="4"/>
  <c r="H89" i="4"/>
  <c r="N88" i="4"/>
  <c r="M88" i="4"/>
  <c r="L88" i="4" s="1"/>
  <c r="K88" i="4"/>
  <c r="H88" i="4"/>
  <c r="N87" i="4"/>
  <c r="M87" i="4"/>
  <c r="L87" i="4" s="1"/>
  <c r="K87" i="4"/>
  <c r="H87" i="4"/>
  <c r="N86" i="4"/>
  <c r="M86" i="4"/>
  <c r="L86" i="4"/>
  <c r="K86" i="4"/>
  <c r="H86" i="4"/>
  <c r="N85" i="4"/>
  <c r="M85" i="4"/>
  <c r="L85" i="4" s="1"/>
  <c r="K85" i="4"/>
  <c r="H85" i="4"/>
  <c r="N84" i="4"/>
  <c r="M84" i="4"/>
  <c r="L84" i="4" s="1"/>
  <c r="K84" i="4"/>
  <c r="H84" i="4"/>
  <c r="N83" i="4"/>
  <c r="M83" i="4"/>
  <c r="L83" i="4" s="1"/>
  <c r="K83" i="4"/>
  <c r="H83" i="4"/>
  <c r="N82" i="4"/>
  <c r="M82" i="4"/>
  <c r="L82" i="4"/>
  <c r="K82" i="4"/>
  <c r="H82" i="4"/>
  <c r="N81" i="4"/>
  <c r="M81" i="4"/>
  <c r="L81" i="4" s="1"/>
  <c r="K81" i="4"/>
  <c r="H81" i="4"/>
  <c r="N80" i="4"/>
  <c r="M80" i="4"/>
  <c r="L80" i="4" s="1"/>
  <c r="K80" i="4"/>
  <c r="H80" i="4"/>
  <c r="N79" i="4"/>
  <c r="M79" i="4"/>
  <c r="L79" i="4" s="1"/>
  <c r="K79" i="4"/>
  <c r="H79" i="4"/>
  <c r="N78" i="4"/>
  <c r="M78" i="4"/>
  <c r="L78" i="4" s="1"/>
  <c r="K78" i="4"/>
  <c r="H78" i="4"/>
  <c r="N77" i="4"/>
  <c r="M77" i="4"/>
  <c r="L77" i="4" s="1"/>
  <c r="K77" i="4"/>
  <c r="H77" i="4"/>
  <c r="N76" i="4"/>
  <c r="M76" i="4"/>
  <c r="L76" i="4" s="1"/>
  <c r="K76" i="4"/>
  <c r="H76" i="4"/>
  <c r="N75" i="4"/>
  <c r="M75" i="4"/>
  <c r="L75" i="4"/>
  <c r="K75" i="4"/>
  <c r="H75" i="4"/>
  <c r="N74" i="4"/>
  <c r="M74" i="4"/>
  <c r="L74" i="4" s="1"/>
  <c r="K74" i="4"/>
  <c r="H74" i="4"/>
  <c r="N73" i="4"/>
  <c r="M73" i="4"/>
  <c r="L73" i="4" s="1"/>
  <c r="K73" i="4"/>
  <c r="H73" i="4"/>
  <c r="N72" i="4"/>
  <c r="M72" i="4"/>
  <c r="L72" i="4" s="1"/>
  <c r="K72" i="4"/>
  <c r="H72" i="4"/>
  <c r="N71" i="4"/>
  <c r="M71" i="4"/>
  <c r="L71" i="4" s="1"/>
  <c r="K71" i="4"/>
  <c r="H71" i="4"/>
  <c r="N70" i="4"/>
  <c r="M70" i="4"/>
  <c r="L70" i="4"/>
  <c r="K70" i="4"/>
  <c r="H70" i="4"/>
  <c r="N69" i="4"/>
  <c r="M69" i="4"/>
  <c r="L69" i="4" s="1"/>
  <c r="K69" i="4"/>
  <c r="H69" i="4"/>
  <c r="N68" i="4"/>
  <c r="M68" i="4"/>
  <c r="L68" i="4" s="1"/>
  <c r="K68" i="4"/>
  <c r="H68" i="4"/>
  <c r="N67" i="4"/>
  <c r="M67" i="4"/>
  <c r="L67" i="4" s="1"/>
  <c r="K67" i="4"/>
  <c r="H67" i="4"/>
  <c r="N66" i="4"/>
  <c r="M66" i="4"/>
  <c r="L66" i="4"/>
  <c r="K66" i="4"/>
  <c r="H66" i="4"/>
  <c r="N65" i="4"/>
  <c r="M65" i="4"/>
  <c r="L65" i="4" s="1"/>
  <c r="K65" i="4"/>
  <c r="H65" i="4"/>
  <c r="N64" i="4"/>
  <c r="M64" i="4"/>
  <c r="L64" i="4"/>
  <c r="K64" i="4"/>
  <c r="H64" i="4"/>
  <c r="N63" i="4"/>
  <c r="M63" i="4"/>
  <c r="L63" i="4" s="1"/>
  <c r="K63" i="4"/>
  <c r="H63" i="4"/>
  <c r="N62" i="4"/>
  <c r="M62" i="4"/>
  <c r="L62" i="4" s="1"/>
  <c r="K62" i="4"/>
  <c r="H62" i="4"/>
  <c r="N61" i="4"/>
  <c r="M61" i="4"/>
  <c r="L61" i="4"/>
  <c r="K61" i="4"/>
  <c r="H61" i="4"/>
  <c r="N60" i="4"/>
  <c r="M60" i="4"/>
  <c r="L60" i="4" s="1"/>
  <c r="K60" i="4"/>
  <c r="H60" i="4"/>
  <c r="N59" i="4"/>
  <c r="M59" i="4"/>
  <c r="L59" i="4" s="1"/>
  <c r="K59" i="4"/>
  <c r="H59" i="4"/>
  <c r="N58" i="4"/>
  <c r="M58" i="4"/>
  <c r="L58" i="4" s="1"/>
  <c r="K58" i="4"/>
  <c r="H58" i="4"/>
  <c r="N57" i="4"/>
  <c r="M57" i="4"/>
  <c r="L57" i="4" s="1"/>
  <c r="K57" i="4"/>
  <c r="H57" i="4"/>
  <c r="N56" i="4"/>
  <c r="M56" i="4"/>
  <c r="L56" i="4" s="1"/>
  <c r="K56" i="4"/>
  <c r="H56" i="4"/>
  <c r="N55" i="4"/>
  <c r="M55" i="4"/>
  <c r="L55" i="4" s="1"/>
  <c r="K55" i="4"/>
  <c r="H55" i="4"/>
  <c r="N54" i="4"/>
  <c r="M54" i="4"/>
  <c r="L54" i="4"/>
  <c r="K54" i="4"/>
  <c r="H54" i="4"/>
  <c r="N53" i="4"/>
  <c r="M53" i="4"/>
  <c r="L53" i="4"/>
  <c r="K53" i="4"/>
  <c r="H53" i="4"/>
  <c r="N52" i="4"/>
  <c r="M52" i="4"/>
  <c r="L52" i="4"/>
  <c r="K52" i="4"/>
  <c r="H52" i="4"/>
  <c r="N51" i="4"/>
  <c r="M51" i="4"/>
  <c r="L51" i="4" s="1"/>
  <c r="K51" i="4"/>
  <c r="H51" i="4"/>
  <c r="N50" i="4"/>
  <c r="M50" i="4"/>
  <c r="L50" i="4" s="1"/>
  <c r="K50" i="4"/>
  <c r="H50" i="4"/>
  <c r="N49" i="4"/>
  <c r="M49" i="4"/>
  <c r="L49" i="4" s="1"/>
  <c r="K49" i="4"/>
  <c r="H49" i="4"/>
  <c r="N48" i="4"/>
  <c r="M48" i="4"/>
  <c r="L48" i="4" s="1"/>
  <c r="K48" i="4"/>
  <c r="H48" i="4"/>
  <c r="N47" i="4"/>
  <c r="M47" i="4"/>
  <c r="L47" i="4" s="1"/>
  <c r="K47" i="4"/>
  <c r="H47" i="4"/>
  <c r="N46" i="4"/>
  <c r="M46" i="4"/>
  <c r="L46" i="4"/>
  <c r="K46" i="4"/>
  <c r="H46" i="4"/>
  <c r="N45" i="4"/>
  <c r="M45" i="4"/>
  <c r="L45" i="4" s="1"/>
  <c r="K45" i="4"/>
  <c r="H45" i="4"/>
  <c r="N44" i="4"/>
  <c r="M44" i="4"/>
  <c r="L44" i="4" s="1"/>
  <c r="K44" i="4"/>
  <c r="H44" i="4"/>
  <c r="N43" i="4"/>
  <c r="M43" i="4"/>
  <c r="L43" i="4" s="1"/>
  <c r="K43" i="4"/>
  <c r="H43" i="4"/>
  <c r="N42" i="4"/>
  <c r="M42" i="4"/>
  <c r="L42" i="4" s="1"/>
  <c r="K42" i="4"/>
  <c r="H42" i="4"/>
  <c r="N41" i="4"/>
  <c r="M41" i="4"/>
  <c r="L41" i="4" s="1"/>
  <c r="K41" i="4"/>
  <c r="H41" i="4"/>
  <c r="N40" i="4"/>
  <c r="M40" i="4"/>
  <c r="L40" i="4" s="1"/>
  <c r="K40" i="4"/>
  <c r="H40" i="4"/>
  <c r="N39" i="4"/>
  <c r="M39" i="4"/>
  <c r="L39" i="4" s="1"/>
  <c r="K39" i="4"/>
  <c r="H39" i="4"/>
  <c r="N38" i="4"/>
  <c r="M38" i="4"/>
  <c r="L38" i="4"/>
  <c r="K38" i="4"/>
  <c r="H38" i="4"/>
  <c r="N37" i="4"/>
  <c r="M37" i="4"/>
  <c r="L37" i="4" s="1"/>
  <c r="K37" i="4"/>
  <c r="H37" i="4"/>
  <c r="N36" i="4"/>
  <c r="M36" i="4"/>
  <c r="L36" i="4"/>
  <c r="K36" i="4"/>
  <c r="H36" i="4"/>
  <c r="N35" i="4"/>
  <c r="M35" i="4"/>
  <c r="L35" i="4" s="1"/>
  <c r="K35" i="4"/>
  <c r="H35" i="4"/>
  <c r="N34" i="4"/>
  <c r="M34" i="4"/>
  <c r="L34" i="4" s="1"/>
  <c r="K34" i="4"/>
  <c r="H34" i="4"/>
  <c r="N33" i="4"/>
  <c r="M33" i="4"/>
  <c r="L33" i="4" s="1"/>
  <c r="K33" i="4"/>
  <c r="H33" i="4"/>
  <c r="N32" i="4"/>
  <c r="M32" i="4"/>
  <c r="L32" i="4" s="1"/>
  <c r="K32" i="4"/>
  <c r="H32" i="4"/>
  <c r="N31" i="4"/>
  <c r="M31" i="4"/>
  <c r="L31" i="4" s="1"/>
  <c r="K31" i="4"/>
  <c r="H31" i="4"/>
  <c r="N30" i="4"/>
  <c r="M30" i="4"/>
  <c r="L30" i="4"/>
  <c r="K30" i="4"/>
  <c r="H30" i="4"/>
  <c r="T29" i="4"/>
  <c r="U29" i="4" s="1"/>
  <c r="N29" i="4"/>
  <c r="M29" i="4"/>
  <c r="L29" i="4" s="1"/>
  <c r="K29" i="4"/>
  <c r="H29" i="4"/>
  <c r="N28" i="4"/>
  <c r="M28" i="4"/>
  <c r="L28" i="4"/>
  <c r="K28" i="4"/>
  <c r="H28" i="4"/>
  <c r="N27" i="4"/>
  <c r="M27" i="4"/>
  <c r="L27" i="4" s="1"/>
  <c r="K27" i="4"/>
  <c r="H27" i="4"/>
  <c r="N26" i="4"/>
  <c r="M26" i="4"/>
  <c r="L26" i="4"/>
  <c r="K26" i="4"/>
  <c r="H26" i="4"/>
  <c r="N25" i="4"/>
  <c r="M25" i="4"/>
  <c r="L25" i="4" s="1"/>
  <c r="K25" i="4"/>
  <c r="H25" i="4"/>
  <c r="N24" i="4"/>
  <c r="M24" i="4"/>
  <c r="L24" i="4" s="1"/>
  <c r="K24" i="4"/>
  <c r="H24" i="4"/>
  <c r="N23" i="4"/>
  <c r="M23" i="4"/>
  <c r="L23" i="4"/>
  <c r="K23" i="4"/>
  <c r="H23" i="4"/>
  <c r="N22" i="4"/>
  <c r="M22" i="4"/>
  <c r="L22" i="4"/>
  <c r="K22" i="4"/>
  <c r="H22" i="4"/>
  <c r="N21" i="4"/>
  <c r="M21" i="4"/>
  <c r="L21" i="4"/>
  <c r="K21" i="4"/>
  <c r="H21" i="4"/>
  <c r="N20" i="4"/>
  <c r="M20" i="4"/>
  <c r="L20" i="4" s="1"/>
  <c r="K20" i="4"/>
  <c r="H20" i="4"/>
  <c r="N19" i="4"/>
  <c r="M19" i="4"/>
  <c r="L19" i="4" s="1"/>
  <c r="K19" i="4"/>
  <c r="H19" i="4"/>
  <c r="N18" i="4"/>
  <c r="M18" i="4"/>
  <c r="L18" i="4" s="1"/>
  <c r="K18" i="4"/>
  <c r="H18" i="4"/>
  <c r="N17" i="4"/>
  <c r="M17" i="4"/>
  <c r="L17" i="4" s="1"/>
  <c r="K17" i="4"/>
  <c r="H17" i="4"/>
  <c r="N16" i="4"/>
  <c r="M16" i="4"/>
  <c r="L16" i="4"/>
  <c r="K16" i="4"/>
  <c r="H16" i="4"/>
  <c r="N15" i="4"/>
  <c r="M15" i="4"/>
  <c r="L15" i="4" s="1"/>
  <c r="K15" i="4"/>
  <c r="H15" i="4"/>
  <c r="N14" i="4"/>
  <c r="M14" i="4"/>
  <c r="L14" i="4"/>
  <c r="K14" i="4"/>
  <c r="H14" i="4"/>
  <c r="N13" i="4"/>
  <c r="M13" i="4"/>
  <c r="L13" i="4" s="1"/>
  <c r="K13" i="4"/>
  <c r="H13" i="4"/>
  <c r="N12" i="4"/>
  <c r="M12" i="4"/>
  <c r="L12" i="4" s="1"/>
  <c r="K12" i="4"/>
  <c r="H12" i="4"/>
  <c r="N11" i="4"/>
  <c r="M11" i="4"/>
  <c r="L11" i="4"/>
  <c r="K11" i="4"/>
  <c r="H11" i="4"/>
  <c r="N10" i="4"/>
  <c r="M10" i="4"/>
  <c r="L10" i="4"/>
  <c r="K10" i="4"/>
  <c r="H10" i="4"/>
  <c r="N9" i="4"/>
  <c r="M9" i="4"/>
  <c r="L9" i="4"/>
  <c r="K9" i="4"/>
  <c r="H9" i="4"/>
  <c r="N8" i="4"/>
  <c r="M8" i="4"/>
  <c r="L8" i="4" s="1"/>
  <c r="K8" i="4"/>
  <c r="H8" i="4"/>
  <c r="N7" i="4"/>
  <c r="M7" i="4"/>
  <c r="L7" i="4" s="1"/>
  <c r="K7" i="4"/>
  <c r="H7" i="4"/>
  <c r="N6" i="4"/>
  <c r="M6" i="4"/>
  <c r="K6" i="4"/>
  <c r="H6" i="4"/>
  <c r="K3" i="4"/>
  <c r="J3" i="4" s="1"/>
  <c r="G63" i="26"/>
  <c r="D63" i="26"/>
  <c r="G62" i="26"/>
  <c r="D62" i="26"/>
  <c r="G61" i="26"/>
  <c r="D61" i="26"/>
  <c r="G60" i="26"/>
  <c r="D60" i="26"/>
  <c r="G59" i="26"/>
  <c r="D59" i="26"/>
  <c r="G58" i="26"/>
  <c r="D58" i="26"/>
  <c r="G57" i="26"/>
  <c r="D57" i="26"/>
  <c r="G56" i="26"/>
  <c r="D56" i="26"/>
  <c r="G55" i="26"/>
  <c r="D55" i="26"/>
  <c r="G54" i="26"/>
  <c r="D54" i="26"/>
  <c r="G52" i="26"/>
  <c r="D52" i="26"/>
  <c r="H52" i="26" s="1"/>
  <c r="F49" i="26"/>
  <c r="E49" i="26"/>
  <c r="E50" i="26" s="1"/>
  <c r="C49" i="26"/>
  <c r="B49" i="26"/>
  <c r="G48" i="26"/>
  <c r="D48" i="26"/>
  <c r="G47" i="26"/>
  <c r="D47" i="26"/>
  <c r="G46" i="26"/>
  <c r="D46" i="26"/>
  <c r="G45" i="26"/>
  <c r="D45" i="26"/>
  <c r="H45" i="26" s="1"/>
  <c r="G44" i="26"/>
  <c r="D44" i="26"/>
  <c r="G43" i="26"/>
  <c r="D43" i="26"/>
  <c r="H42" i="26"/>
  <c r="G42" i="26"/>
  <c r="D42" i="26"/>
  <c r="G41" i="26"/>
  <c r="D41" i="26"/>
  <c r="H41" i="26" s="1"/>
  <c r="G40" i="26"/>
  <c r="D40" i="26"/>
  <c r="G39" i="26"/>
  <c r="D39" i="26"/>
  <c r="G38" i="26"/>
  <c r="D38" i="26"/>
  <c r="H38" i="26" s="1"/>
  <c r="G37" i="26"/>
  <c r="H37" i="26" s="1"/>
  <c r="D37" i="26"/>
  <c r="G36" i="26"/>
  <c r="D36" i="26"/>
  <c r="H36" i="26" s="1"/>
  <c r="G35" i="26"/>
  <c r="D35" i="26"/>
  <c r="G34" i="26"/>
  <c r="D34" i="26"/>
  <c r="H34" i="26" s="1"/>
  <c r="G33" i="26"/>
  <c r="D33" i="26"/>
  <c r="H33" i="26" s="1"/>
  <c r="G32" i="26"/>
  <c r="D32" i="26"/>
  <c r="G31" i="26"/>
  <c r="D31" i="26"/>
  <c r="H31" i="26" s="1"/>
  <c r="H30" i="26"/>
  <c r="G30" i="26"/>
  <c r="D30" i="26"/>
  <c r="H29" i="26"/>
  <c r="G29" i="26"/>
  <c r="D29" i="26"/>
  <c r="G28" i="26"/>
  <c r="D28" i="26"/>
  <c r="G27" i="26"/>
  <c r="D27" i="26"/>
  <c r="G26" i="26"/>
  <c r="D26" i="26"/>
  <c r="H26" i="26" s="1"/>
  <c r="F24" i="26"/>
  <c r="E24" i="26"/>
  <c r="C24" i="26"/>
  <c r="C50" i="26" s="1"/>
  <c r="B24" i="26"/>
  <c r="D24" i="26" s="1"/>
  <c r="G23" i="26"/>
  <c r="D23" i="26"/>
  <c r="G22" i="26"/>
  <c r="D22" i="26"/>
  <c r="F19" i="26"/>
  <c r="E19" i="26"/>
  <c r="G19" i="26" s="1"/>
  <c r="C19" i="26"/>
  <c r="D19" i="26" s="1"/>
  <c r="B19" i="26"/>
  <c r="G18" i="26"/>
  <c r="D18" i="26"/>
  <c r="H18" i="26" s="1"/>
  <c r="G17" i="26"/>
  <c r="D17" i="26"/>
  <c r="H17" i="26" s="1"/>
  <c r="G16" i="26"/>
  <c r="D16" i="26"/>
  <c r="G15" i="26"/>
  <c r="D15" i="26"/>
  <c r="H15" i="26" s="1"/>
  <c r="G14" i="26"/>
  <c r="D14" i="26"/>
  <c r="G13" i="26"/>
  <c r="D13" i="26"/>
  <c r="G12" i="26"/>
  <c r="D12" i="26"/>
  <c r="G11" i="26"/>
  <c r="D11" i="26"/>
  <c r="G10" i="26"/>
  <c r="D10" i="26"/>
  <c r="H10" i="26" s="1"/>
  <c r="I64" i="24"/>
  <c r="E64" i="24"/>
  <c r="I63" i="24"/>
  <c r="E63" i="24"/>
  <c r="I62" i="24"/>
  <c r="E62" i="24"/>
  <c r="I61" i="24"/>
  <c r="E61" i="24"/>
  <c r="I60" i="24"/>
  <c r="E60" i="24"/>
  <c r="I59" i="24"/>
  <c r="E59" i="24"/>
  <c r="I58" i="24"/>
  <c r="E58" i="24"/>
  <c r="I57" i="24"/>
  <c r="E57" i="24"/>
  <c r="I56" i="24"/>
  <c r="E56" i="24"/>
  <c r="I55" i="24"/>
  <c r="E55" i="24"/>
  <c r="I53" i="24"/>
  <c r="E53" i="24"/>
  <c r="H50" i="24"/>
  <c r="F50" i="24"/>
  <c r="F51" i="24" s="1"/>
  <c r="D50" i="24"/>
  <c r="B50" i="24"/>
  <c r="E50" i="24" s="1"/>
  <c r="I49" i="24"/>
  <c r="E49" i="24"/>
  <c r="I48" i="24"/>
  <c r="E48" i="24"/>
  <c r="J48" i="24" s="1"/>
  <c r="I47" i="24"/>
  <c r="E47" i="24"/>
  <c r="I46" i="24"/>
  <c r="E46" i="24"/>
  <c r="J46" i="24" s="1"/>
  <c r="I45" i="24"/>
  <c r="E45" i="24"/>
  <c r="J45" i="24" s="1"/>
  <c r="I44" i="24"/>
  <c r="E44" i="24"/>
  <c r="J44" i="24" s="1"/>
  <c r="I43" i="24"/>
  <c r="J43" i="24" s="1"/>
  <c r="E43" i="24"/>
  <c r="J42" i="24"/>
  <c r="I42" i="24"/>
  <c r="E42" i="24"/>
  <c r="I41" i="24"/>
  <c r="E41" i="24"/>
  <c r="J41" i="24" s="1"/>
  <c r="I40" i="24"/>
  <c r="E40" i="24"/>
  <c r="I39" i="24"/>
  <c r="E39" i="24"/>
  <c r="I38" i="24"/>
  <c r="E38" i="24"/>
  <c r="J38" i="24" s="1"/>
  <c r="I37" i="24"/>
  <c r="E37" i="24"/>
  <c r="I36" i="24"/>
  <c r="E36" i="24"/>
  <c r="I35" i="24"/>
  <c r="E35" i="24"/>
  <c r="I34" i="24"/>
  <c r="E34" i="24"/>
  <c r="J34" i="24" s="1"/>
  <c r="I33" i="24"/>
  <c r="E33" i="24"/>
  <c r="I32" i="24"/>
  <c r="E32" i="24"/>
  <c r="J32" i="24" s="1"/>
  <c r="I31" i="24"/>
  <c r="E31" i="24"/>
  <c r="J31" i="24" s="1"/>
  <c r="I30" i="24"/>
  <c r="J30" i="24" s="1"/>
  <c r="E30" i="24"/>
  <c r="I29" i="24"/>
  <c r="E29" i="24"/>
  <c r="I28" i="24"/>
  <c r="E28" i="24"/>
  <c r="I27" i="24"/>
  <c r="E27" i="24"/>
  <c r="J27" i="24" s="1"/>
  <c r="J26" i="24"/>
  <c r="I26" i="24"/>
  <c r="E26" i="24"/>
  <c r="H24" i="24"/>
  <c r="F24" i="24"/>
  <c r="D24" i="24"/>
  <c r="D51" i="24" s="1"/>
  <c r="C24" i="24"/>
  <c r="B24" i="24"/>
  <c r="B51" i="24" s="1"/>
  <c r="E51" i="24" s="1"/>
  <c r="J23" i="24"/>
  <c r="I23" i="24"/>
  <c r="E23" i="24"/>
  <c r="I22" i="24"/>
  <c r="E22" i="24"/>
  <c r="H19" i="24"/>
  <c r="F19" i="24"/>
  <c r="D19" i="24"/>
  <c r="C19" i="24"/>
  <c r="B19" i="24"/>
  <c r="I18" i="24"/>
  <c r="E18" i="24"/>
  <c r="J18" i="24" s="1"/>
  <c r="J17" i="24"/>
  <c r="I17" i="24"/>
  <c r="E17" i="24"/>
  <c r="I16" i="24"/>
  <c r="E16" i="24"/>
  <c r="I15" i="24"/>
  <c r="J15" i="24" s="1"/>
  <c r="E15" i="24"/>
  <c r="I14" i="24"/>
  <c r="E14" i="24"/>
  <c r="I13" i="24"/>
  <c r="E13" i="24"/>
  <c r="I12" i="24"/>
  <c r="E12" i="24"/>
  <c r="J12" i="24" s="1"/>
  <c r="I11" i="24"/>
  <c r="E11" i="24"/>
  <c r="I10" i="24"/>
  <c r="E10" i="24"/>
  <c r="P29" i="29" l="1"/>
  <c r="U29" i="29"/>
  <c r="L36" i="29"/>
  <c r="G72" i="29"/>
  <c r="N50" i="29"/>
  <c r="M50" i="29"/>
  <c r="O50" i="29"/>
  <c r="T50" i="29"/>
  <c r="P50" i="29"/>
  <c r="H24" i="26"/>
  <c r="H13" i="26"/>
  <c r="I50" i="24"/>
  <c r="J50" i="24" s="1"/>
  <c r="P31" i="29"/>
  <c r="P36" i="29"/>
  <c r="J16" i="24"/>
  <c r="D10" i="28"/>
  <c r="J13" i="24"/>
  <c r="J28" i="24"/>
  <c r="J49" i="24"/>
  <c r="H14" i="26"/>
  <c r="G24" i="26"/>
  <c r="H32" i="26"/>
  <c r="D49" i="26"/>
  <c r="H175" i="4"/>
  <c r="H177" i="4" s="1"/>
  <c r="D22" i="28"/>
  <c r="T31" i="29"/>
  <c r="C51" i="26"/>
  <c r="C53" i="26" s="1"/>
  <c r="J10" i="24"/>
  <c r="J14" i="24"/>
  <c r="J22" i="24"/>
  <c r="J35" i="24"/>
  <c r="H11" i="26"/>
  <c r="H22" i="26"/>
  <c r="H23" i="28"/>
  <c r="U31" i="29"/>
  <c r="E19" i="24"/>
  <c r="I23" i="28"/>
  <c r="M36" i="29"/>
  <c r="H51" i="24"/>
  <c r="H52" i="24" s="1"/>
  <c r="H54" i="24" s="1"/>
  <c r="J11" i="24"/>
  <c r="J36" i="24"/>
  <c r="J39" i="24"/>
  <c r="H12" i="26"/>
  <c r="H23" i="26"/>
  <c r="H46" i="26"/>
  <c r="F50" i="26"/>
  <c r="F51" i="26" s="1"/>
  <c r="F53" i="26" s="1"/>
  <c r="J23" i="28"/>
  <c r="D16" i="28"/>
  <c r="M49" i="29"/>
  <c r="J33" i="24"/>
  <c r="J40" i="24"/>
  <c r="J47" i="24"/>
  <c r="H16" i="26"/>
  <c r="H27" i="26"/>
  <c r="H19" i="36"/>
  <c r="R38" i="29"/>
  <c r="T32" i="29"/>
  <c r="D30" i="29"/>
  <c r="D72" i="29" s="1"/>
  <c r="M46" i="29"/>
  <c r="S28" i="29"/>
  <c r="L30" i="29"/>
  <c r="S36" i="29"/>
  <c r="O46" i="29"/>
  <c r="P49" i="29"/>
  <c r="U28" i="29"/>
  <c r="O37" i="29"/>
  <c r="S46" i="29"/>
  <c r="S49" i="29"/>
  <c r="P37" i="29"/>
  <c r="T46" i="29"/>
  <c r="S37" i="29"/>
  <c r="H40" i="29"/>
  <c r="T37" i="29"/>
  <c r="S47" i="29"/>
  <c r="J40" i="29"/>
  <c r="D32" i="29"/>
  <c r="F72" i="29" s="1"/>
  <c r="S29" i="29"/>
  <c r="M31" i="29"/>
  <c r="U35" i="29"/>
  <c r="B72" i="29"/>
  <c r="D35" i="29"/>
  <c r="D34" i="29"/>
  <c r="H72" i="29" s="1"/>
  <c r="G39" i="29"/>
  <c r="P40" i="29" s="1"/>
  <c r="R39" i="29"/>
  <c r="S33" i="29"/>
  <c r="P38" i="29"/>
  <c r="D38" i="29"/>
  <c r="U26" i="29"/>
  <c r="N28" i="32"/>
  <c r="M28" i="32"/>
  <c r="L28" i="32" s="1"/>
  <c r="M33" i="32"/>
  <c r="L33" i="32" s="1"/>
  <c r="N33" i="32"/>
  <c r="M34" i="32"/>
  <c r="L34" i="32" s="1"/>
  <c r="N34" i="32"/>
  <c r="M35" i="32"/>
  <c r="L35" i="32" s="1"/>
  <c r="N35" i="32"/>
  <c r="M58" i="32"/>
  <c r="L58" i="32" s="1"/>
  <c r="N58" i="32"/>
  <c r="B50" i="26"/>
  <c r="D50" i="26" s="1"/>
  <c r="O27" i="29"/>
  <c r="M48" i="29"/>
  <c r="T33" i="29"/>
  <c r="U27" i="29"/>
  <c r="M34" i="29"/>
  <c r="O26" i="29"/>
  <c r="L28" i="29"/>
  <c r="P30" i="29"/>
  <c r="L32" i="29"/>
  <c r="O34" i="29"/>
  <c r="L35" i="29"/>
  <c r="E40" i="29"/>
  <c r="M45" i="29"/>
  <c r="O48" i="29"/>
  <c r="U32" i="29"/>
  <c r="P26" i="29"/>
  <c r="M28" i="29"/>
  <c r="L29" i="29"/>
  <c r="S30" i="29"/>
  <c r="O31" i="29"/>
  <c r="M32" i="29"/>
  <c r="P34" i="29"/>
  <c r="M35" i="29"/>
  <c r="T36" i="29"/>
  <c r="F40" i="29"/>
  <c r="O45" i="29"/>
  <c r="P48" i="29"/>
  <c r="S26" i="29"/>
  <c r="O28" i="29"/>
  <c r="M29" i="29"/>
  <c r="T30" i="29"/>
  <c r="O32" i="29"/>
  <c r="L33" i="29"/>
  <c r="S34" i="29"/>
  <c r="O35" i="29"/>
  <c r="P45" i="29"/>
  <c r="S48" i="29"/>
  <c r="U33" i="29"/>
  <c r="S27" i="29"/>
  <c r="M26" i="29"/>
  <c r="O30" i="29"/>
  <c r="T26" i="29"/>
  <c r="P28" i="29"/>
  <c r="O29" i="29"/>
  <c r="U30" i="29"/>
  <c r="S31" i="29"/>
  <c r="P32" i="29"/>
  <c r="M33" i="29"/>
  <c r="T34" i="29"/>
  <c r="P35" i="29"/>
  <c r="S45" i="29"/>
  <c r="M47" i="29"/>
  <c r="S32" i="29"/>
  <c r="O33" i="29"/>
  <c r="U34" i="29"/>
  <c r="S35" i="29"/>
  <c r="L37" i="29"/>
  <c r="I40" i="29"/>
  <c r="O47" i="29"/>
  <c r="L27" i="29"/>
  <c r="M37" i="29"/>
  <c r="P47" i="29"/>
  <c r="O49" i="29"/>
  <c r="P27" i="29"/>
  <c r="M27" i="29"/>
  <c r="G175" i="32"/>
  <c r="G177" i="32" s="1"/>
  <c r="M11" i="32"/>
  <c r="L11" i="32" s="1"/>
  <c r="K175" i="32"/>
  <c r="B52" i="24"/>
  <c r="I51" i="24"/>
  <c r="J51" i="24" s="1"/>
  <c r="F52" i="24"/>
  <c r="I24" i="24"/>
  <c r="H43" i="26"/>
  <c r="H48" i="26"/>
  <c r="L6" i="4"/>
  <c r="M175" i="4"/>
  <c r="M177" i="4" s="1"/>
  <c r="D52" i="24"/>
  <c r="D54" i="24" s="1"/>
  <c r="H19" i="26"/>
  <c r="H39" i="26"/>
  <c r="H44" i="26"/>
  <c r="E51" i="26"/>
  <c r="H35" i="26"/>
  <c r="H40" i="26"/>
  <c r="J37" i="24"/>
  <c r="J53" i="24"/>
  <c r="G49" i="26"/>
  <c r="H49" i="26" s="1"/>
  <c r="E24" i="24"/>
  <c r="I19" i="24"/>
  <c r="J19" i="24" s="1"/>
  <c r="J29" i="24"/>
  <c r="H28" i="26"/>
  <c r="H47" i="26"/>
  <c r="L6" i="32"/>
  <c r="B12" i="28"/>
  <c r="D13" i="28"/>
  <c r="B18" i="28"/>
  <c r="D19" i="28"/>
  <c r="B11" i="28"/>
  <c r="B17" i="28"/>
  <c r="H11" i="32"/>
  <c r="H12" i="32" s="1"/>
  <c r="H13" i="32" s="1"/>
  <c r="H14" i="32" s="1"/>
  <c r="H15" i="32" s="1"/>
  <c r="K11" i="32"/>
  <c r="K12" i="32" s="1"/>
  <c r="K13" i="32" s="1"/>
  <c r="K14" i="32" s="1"/>
  <c r="K15" i="32" s="1"/>
  <c r="N11" i="32"/>
  <c r="B8" i="28"/>
  <c r="B14" i="28"/>
  <c r="B20" i="28"/>
  <c r="F175" i="32"/>
  <c r="H50" i="26" l="1"/>
  <c r="G50" i="26"/>
  <c r="I72" i="29"/>
  <c r="G40" i="29"/>
  <c r="D40" i="29" s="1"/>
  <c r="D39" i="29"/>
  <c r="D36" i="29"/>
  <c r="H16" i="32"/>
  <c r="H17" i="32" s="1"/>
  <c r="H18" i="32" s="1"/>
  <c r="H19" i="32" s="1"/>
  <c r="H20" i="32" s="1"/>
  <c r="H21" i="32" s="1"/>
  <c r="H22" i="32" s="1"/>
  <c r="H23" i="32" s="1"/>
  <c r="H24" i="32" s="1"/>
  <c r="H25" i="32" s="1"/>
  <c r="H26" i="32" s="1"/>
  <c r="H27" i="32" s="1"/>
  <c r="H28" i="32" s="1"/>
  <c r="H29" i="32" s="1"/>
  <c r="H30" i="32" s="1"/>
  <c r="H31" i="32" s="1"/>
  <c r="H32" i="32" s="1"/>
  <c r="H33" i="32" s="1"/>
  <c r="H34" i="32" s="1"/>
  <c r="H35" i="32" s="1"/>
  <c r="H36" i="32" s="1"/>
  <c r="H37" i="32" s="1"/>
  <c r="H38" i="32" s="1"/>
  <c r="H39" i="32" s="1"/>
  <c r="H40" i="32" s="1"/>
  <c r="H41" i="32" s="1"/>
  <c r="H42" i="32" s="1"/>
  <c r="H43" i="32" s="1"/>
  <c r="H44" i="32" s="1"/>
  <c r="H45" i="32" s="1"/>
  <c r="H46" i="32" s="1"/>
  <c r="H47" i="32" s="1"/>
  <c r="H48" i="32" s="1"/>
  <c r="H49" i="32" s="1"/>
  <c r="H50" i="32" s="1"/>
  <c r="H51" i="32" s="1"/>
  <c r="H52" i="32" s="1"/>
  <c r="H53" i="32" s="1"/>
  <c r="H54" i="32" s="1"/>
  <c r="H55" i="32" s="1"/>
  <c r="H56" i="32" s="1"/>
  <c r="H57" i="32" s="1"/>
  <c r="H58" i="32" s="1"/>
  <c r="H59" i="32" s="1"/>
  <c r="H60" i="32" s="1"/>
  <c r="H61" i="32" s="1"/>
  <c r="K16" i="32"/>
  <c r="K17" i="32" s="1"/>
  <c r="K18" i="32" s="1"/>
  <c r="K19" i="32" s="1"/>
  <c r="K20" i="32" s="1"/>
  <c r="K21" i="32" s="1"/>
  <c r="K22" i="32" s="1"/>
  <c r="K23" i="32" s="1"/>
  <c r="K24" i="32" s="1"/>
  <c r="K25" i="32" s="1"/>
  <c r="K26" i="32" s="1"/>
  <c r="K27" i="32" s="1"/>
  <c r="K28" i="32" s="1"/>
  <c r="K29" i="32" s="1"/>
  <c r="K30" i="32" s="1"/>
  <c r="K31" i="32" s="1"/>
  <c r="K32" i="32" s="1"/>
  <c r="K33" i="32" s="1"/>
  <c r="K34" i="32" s="1"/>
  <c r="K35" i="32" s="1"/>
  <c r="K36" i="32" s="1"/>
  <c r="K37" i="32" s="1"/>
  <c r="K38" i="32" s="1"/>
  <c r="K39" i="32" s="1"/>
  <c r="K40" i="32" s="1"/>
  <c r="K41" i="32" s="1"/>
  <c r="K42" i="32" s="1"/>
  <c r="K43" i="32" s="1"/>
  <c r="K44" i="32" s="1"/>
  <c r="K45" i="32" s="1"/>
  <c r="K46" i="32" s="1"/>
  <c r="K47" i="32" s="1"/>
  <c r="K48" i="32" s="1"/>
  <c r="K49" i="32" s="1"/>
  <c r="K50" i="32" s="1"/>
  <c r="K51" i="32" s="1"/>
  <c r="K52" i="32" s="1"/>
  <c r="K53" i="32" s="1"/>
  <c r="K54" i="32" s="1"/>
  <c r="K55" i="32" s="1"/>
  <c r="K56" i="32" s="1"/>
  <c r="K57" i="32" s="1"/>
  <c r="K58" i="32" s="1"/>
  <c r="K59" i="32" s="1"/>
  <c r="K60" i="32" s="1"/>
  <c r="K61" i="32" s="1"/>
  <c r="B51" i="26"/>
  <c r="B53" i="26" s="1"/>
  <c r="D53" i="26" s="1"/>
  <c r="H53" i="26" s="1"/>
  <c r="M175" i="32"/>
  <c r="M177" i="32" s="1"/>
  <c r="F54" i="24"/>
  <c r="I54" i="24" s="1"/>
  <c r="I52" i="24"/>
  <c r="B54" i="24"/>
  <c r="E54" i="24" s="1"/>
  <c r="J54" i="24" s="1"/>
  <c r="E52" i="24"/>
  <c r="J52" i="24" s="1"/>
  <c r="H175" i="32"/>
  <c r="H177" i="32" s="1"/>
  <c r="F177" i="32"/>
  <c r="E53" i="26"/>
  <c r="G53" i="26" s="1"/>
  <c r="G51" i="26"/>
  <c r="J24" i="24"/>
  <c r="D51" i="26" l="1"/>
  <c r="H51" i="26" s="1"/>
  <c r="H54" i="26"/>
  <c r="J55" i="24"/>
</calcChain>
</file>

<file path=xl/sharedStrings.xml><?xml version="1.0" encoding="utf-8"?>
<sst xmlns="http://schemas.openxmlformats.org/spreadsheetml/2006/main" count="1191" uniqueCount="585">
  <si>
    <t>&lt;新会計システムの使い方＞</t>
  </si>
  <si>
    <t>会計処理Bookの構成</t>
  </si>
  <si>
    <t>（1）</t>
  </si>
  <si>
    <t>勘定科目表</t>
  </si>
  <si>
    <t>（2）</t>
  </si>
  <si>
    <t>予算申請書</t>
  </si>
  <si>
    <t>（3）</t>
  </si>
  <si>
    <t>実績報告書</t>
  </si>
  <si>
    <t>（4）</t>
  </si>
  <si>
    <t>（5）</t>
  </si>
  <si>
    <t>源泉税入力シート</t>
  </si>
  <si>
    <t>（6）</t>
  </si>
  <si>
    <t>源泉預り金連絡票</t>
  </si>
  <si>
    <t>（7）</t>
  </si>
  <si>
    <t>（8）</t>
  </si>
  <si>
    <t>入金連絡票</t>
  </si>
  <si>
    <t>（9）</t>
  </si>
  <si>
    <t>資金移動連絡票</t>
  </si>
  <si>
    <t>（10）</t>
  </si>
  <si>
    <t>経費支払い・受領証（一般経費）</t>
  </si>
  <si>
    <t>（11）</t>
  </si>
  <si>
    <t xml:space="preserve"> 出納帳及びその他の帳票の使用方法</t>
  </si>
  <si>
    <t>出納帳の現金・預金残高、源泉税、合計金額（源泉税込みの金額）は自動計算で入力される（出納帳のグレーの部分）。</t>
  </si>
  <si>
    <t>証憑類の管理</t>
  </si>
  <si>
    <t>紙ベースの証憑（受領サインの有る受領証、領収書など）は、番号をつけて、全て出納帳の証憑番号欄に記入して紐付けを行う。</t>
  </si>
  <si>
    <t>証憑類は期中は各事業部で保管する。期末処理終了後の会計監査の時に、証憑類を持参し、本部会計担当の確認を得たのちに、本部会計担当者に引き継ぐ。</t>
  </si>
  <si>
    <t>使用科目</t>
  </si>
  <si>
    <t>勘定科目</t>
  </si>
  <si>
    <t>解　　説</t>
  </si>
  <si>
    <t>活　動　計　算　書　関　係　勘　定</t>
  </si>
  <si>
    <t>経　常　損　益</t>
  </si>
  <si>
    <t>経常収益</t>
  </si>
  <si>
    <t>受取会費</t>
  </si>
  <si>
    <t>正会員受取会費</t>
  </si>
  <si>
    <t>正会員の会費・新規入会金など</t>
  </si>
  <si>
    <t>公的受取補助金等</t>
  </si>
  <si>
    <t>国・県・市町村など公的機関等からの補助金など</t>
  </si>
  <si>
    <t>準会員会費</t>
  </si>
  <si>
    <t>準会員の会費・新規入会金など</t>
  </si>
  <si>
    <t>民間受取助成金等</t>
  </si>
  <si>
    <t>外部民間組織・団体からの助成金：千葉県緑化推進委員会、ＮＰＯ法人など</t>
  </si>
  <si>
    <t>受取寄付金</t>
  </si>
  <si>
    <t>外部組織・団体からの寄付金</t>
  </si>
  <si>
    <t>自主事業収益</t>
  </si>
  <si>
    <t>ＦＩＣが主体として実施する事業：野外講座、昼の講座、おもしろ講座、もりこんなど、
およびＦＩＣ以外の組織・団体との共催事業(子ども樹木博士など)</t>
  </si>
  <si>
    <t>受取助成金等</t>
  </si>
  <si>
    <t>受託事業収益</t>
  </si>
  <si>
    <t>ＦＩＣ以外の組織・団体が主体として実施する事業を、ＦＩＣが受託して実施する事業</t>
  </si>
  <si>
    <t>受取利息</t>
  </si>
  <si>
    <t>預金利子など</t>
  </si>
  <si>
    <t>事業収益</t>
  </si>
  <si>
    <t>その他雑収入</t>
  </si>
  <si>
    <t>上記に該当しない収入</t>
  </si>
  <si>
    <t>雑収入</t>
  </si>
  <si>
    <t>協賛金</t>
  </si>
  <si>
    <t>子ども樹木博士などの協賛金</t>
  </si>
  <si>
    <t>業務委託費</t>
  </si>
  <si>
    <t>ＦＩＣ以外の組織・団体に事業業務の全部および一部を委託した場合の委託料</t>
  </si>
  <si>
    <t>(経 常 収 益 合 計)</t>
  </si>
  <si>
    <t>材料費</t>
  </si>
  <si>
    <t>講座実施に必要な材料費</t>
  </si>
  <si>
    <t>経　常　費　用</t>
  </si>
  <si>
    <t>人件費</t>
  </si>
  <si>
    <t>役員報酬</t>
  </si>
  <si>
    <t>理事の報酬額（理事の内、理事長、副理事長）</t>
  </si>
  <si>
    <t>輸送費</t>
  </si>
  <si>
    <r>
      <rPr>
        <sz val="11"/>
        <color theme="1"/>
        <rFont val="ＭＳ Ｐゴシック"/>
        <family val="3"/>
        <charset val="128"/>
        <scheme val="minor"/>
      </rPr>
      <t>主に野外講座におけるバス代、バスの有料道路代、バス会社への手数料など</t>
    </r>
  </si>
  <si>
    <t>施設使用料</t>
  </si>
  <si>
    <t>活動場所としての講習室・会議室・広場などの施設や器具備品など受講料の中に含まれる、利用料や入園料等</t>
  </si>
  <si>
    <t>講師謝金</t>
  </si>
  <si>
    <t>講師謝金、事前に準備する為の諸経費など</t>
  </si>
  <si>
    <t>事　業　費</t>
  </si>
  <si>
    <t>その他経費</t>
  </si>
  <si>
    <t>業務謝金</t>
  </si>
  <si>
    <t>事業運営に関わる担当者－受付・会計担当への謝金</t>
  </si>
  <si>
    <t>旅費交通費</t>
  </si>
  <si>
    <t>下見や当日講師・スタッフ業務にかかる旅費交通費(受講料に入っていない場合)をFICが負担する場合</t>
  </si>
  <si>
    <t>業務手当</t>
  </si>
  <si>
    <t>事業運営に携わる理事等への年間業務に対する手当</t>
  </si>
  <si>
    <t>保険料</t>
  </si>
  <si>
    <t>保険料(本部でまとめて支払い、各部門に振替える)</t>
  </si>
  <si>
    <t>通信費</t>
  </si>
  <si>
    <t>ハガキ、切手代など</t>
  </si>
  <si>
    <t>図書資料費</t>
  </si>
  <si>
    <t>書籍購入代、資料作成経費(コピー代等)など</t>
  </si>
  <si>
    <t>事業運営に関わる業務担当者への謝金</t>
  </si>
  <si>
    <t>事務用品費</t>
  </si>
  <si>
    <r>
      <rPr>
        <sz val="11"/>
        <rFont val="AR丸ゴシック体M"/>
        <family val="3"/>
        <charset val="128"/>
      </rPr>
      <t>インク代、封筒代、コピー代、資料</t>
    </r>
    <r>
      <rPr>
        <sz val="11"/>
        <color theme="1"/>
        <rFont val="ＭＳ Ｐゴシック"/>
        <family val="3"/>
        <charset val="128"/>
        <scheme val="minor"/>
      </rPr>
      <t>作成経費など</t>
    </r>
  </si>
  <si>
    <t>会議費</t>
  </si>
  <si>
    <t>部会運営会議(企画会議など)のための会議室等施設利用料、食事代など</t>
  </si>
  <si>
    <t>渉外費</t>
  </si>
  <si>
    <t>外部への手土産、贈答など</t>
  </si>
  <si>
    <t>器具備品費</t>
  </si>
  <si>
    <t>固定資産に計上しない器具備品の購入</t>
  </si>
  <si>
    <t>雑費</t>
  </si>
  <si>
    <t>振込手数料、その他費用</t>
  </si>
  <si>
    <t>書籍代</t>
  </si>
  <si>
    <t>本部費用付替</t>
  </si>
  <si>
    <t>本部にて一括処理をしていて各事業部に配賦する費用や源泉預り金などの本部への付替</t>
  </si>
  <si>
    <t>部会運営会議(企画会議など)のための会議室等施設利用料、喫茶・軽食代など</t>
  </si>
  <si>
    <t>資金移動</t>
  </si>
  <si>
    <t>実際に本部又は各部門間で資金のやりとりをした額</t>
  </si>
  <si>
    <t>（事業費計）</t>
  </si>
  <si>
    <t>（粗　利　益）</t>
  </si>
  <si>
    <t>経常収益合計－事業費計</t>
  </si>
  <si>
    <t>管　理　費</t>
  </si>
  <si>
    <t>理事・監事の報酬額（理事の内、理事長・副理事長及び監事）</t>
  </si>
  <si>
    <t>下見や当日本部より視察する場合にかかる旅費交通費(受講料に入っていない場合)をFICが負担する場合</t>
  </si>
  <si>
    <t>法人運営に関わる担当者、兼務理事や会計、顧問等の手当</t>
  </si>
  <si>
    <t>？</t>
  </si>
  <si>
    <t>租税公課</t>
  </si>
  <si>
    <t>印紙税・固定資産税・登録免許税などの税金</t>
  </si>
  <si>
    <t>広告宣伝費</t>
  </si>
  <si>
    <t>ＨＰの維持費用など</t>
  </si>
  <si>
    <t>会費</t>
  </si>
  <si>
    <t>緑化推進機構、森づくりフォーラムなど</t>
  </si>
  <si>
    <t>法人運営会議(総会・理事会など)のための会議室等施設利用料、食事代など</t>
  </si>
  <si>
    <t>支払利息</t>
  </si>
  <si>
    <t>借入金などにかかる利息など</t>
  </si>
  <si>
    <t>その他費用</t>
  </si>
  <si>
    <t>（管理費計）</t>
  </si>
  <si>
    <t>(経 常 費 用 合 計)</t>
  </si>
  <si>
    <t>（税引前当期財産増減額）</t>
  </si>
  <si>
    <t>経常収益合計－経常費用合計</t>
  </si>
  <si>
    <t>法人税・住民税
　および事業税</t>
  </si>
  <si>
    <t>収益事業にかかる税金</t>
  </si>
  <si>
    <t>（当期財産増減額）</t>
  </si>
  <si>
    <t>資金会計勘定</t>
  </si>
  <si>
    <t>資金振替</t>
  </si>
  <si>
    <t>(未収未払仮勘定等)</t>
  </si>
  <si>
    <t>貸借対照表関係勘定科目を参照</t>
  </si>
  <si>
    <t>（振替合計）</t>
  </si>
  <si>
    <t>正味財産額</t>
  </si>
  <si>
    <t>（当期正味財産増減額）</t>
  </si>
  <si>
    <t>当年度経常損益＋振替合計</t>
  </si>
  <si>
    <t>（前期正味財産額）</t>
  </si>
  <si>
    <t>前期末の正味財産額</t>
  </si>
  <si>
    <t>（期末正味財産額）</t>
  </si>
  <si>
    <t>当期正味財産増減額＋期首正味財産額</t>
  </si>
  <si>
    <t>貸 借 対 照 表 関 係 勘 定</t>
  </si>
  <si>
    <t>資 産 の 部</t>
  </si>
  <si>
    <t>流動資産</t>
  </si>
  <si>
    <t>現金</t>
  </si>
  <si>
    <t>手持ちの現金</t>
  </si>
  <si>
    <t>預金</t>
  </si>
  <si>
    <t>売掛金</t>
  </si>
  <si>
    <t>事業収益について、今期に属する収入で今期に入金していないもの</t>
  </si>
  <si>
    <t>未収入金</t>
  </si>
  <si>
    <t>事業収益以外で、今期に属する収入で今期に入金していないもの</t>
  </si>
  <si>
    <t>貯蔵品</t>
  </si>
  <si>
    <t>ユニフォーム在庫など</t>
  </si>
  <si>
    <t>前払金</t>
  </si>
  <si>
    <t>来期の費用で、今期中に支払いが発生するもの</t>
  </si>
  <si>
    <t>仮払金</t>
  </si>
  <si>
    <t>内容や金額が未定の支出金</t>
  </si>
  <si>
    <t>（流動資産計）</t>
  </si>
  <si>
    <t>器具備品</t>
  </si>
  <si>
    <t>ソフトウェア</t>
  </si>
  <si>
    <t>（固定資産計）</t>
  </si>
  <si>
    <t>（資　産　合　計）</t>
  </si>
  <si>
    <t>流動資産＋固定資産</t>
  </si>
  <si>
    <t>負 債 の 部</t>
  </si>
  <si>
    <t>流動負債</t>
  </si>
  <si>
    <t>買掛金</t>
  </si>
  <si>
    <t>活動における材料費の内、今期中に支払われなかった費用</t>
  </si>
  <si>
    <t>未払費用</t>
  </si>
  <si>
    <t>活動における経費の内、材料費以外の今期中に支払われなかった費用</t>
  </si>
  <si>
    <t>未払金</t>
  </si>
  <si>
    <t>印紙税・固定資産税などの未払税金、固定資産購入金の内未払部分</t>
  </si>
  <si>
    <t>前受金</t>
  </si>
  <si>
    <t>翌期の収益で先に受取った金額など</t>
  </si>
  <si>
    <t>源泉預り金</t>
  </si>
  <si>
    <t>源泉税</t>
  </si>
  <si>
    <t>預り金</t>
  </si>
  <si>
    <t>緑の募金など</t>
  </si>
  <si>
    <t>（流動負債計）</t>
  </si>
  <si>
    <t>(負　債　合　計）</t>
  </si>
  <si>
    <t>流動負債＋固定負債</t>
  </si>
  <si>
    <t>正味</t>
  </si>
  <si>
    <t xml:space="preserve"> 財産の部</t>
  </si>
  <si>
    <t>(前期繰越正味財産)</t>
  </si>
  <si>
    <t>前期繰越正味財産</t>
  </si>
  <si>
    <t>(当期正味財産増減額)</t>
  </si>
  <si>
    <t>活動計算書の当期正味財産増減額</t>
  </si>
  <si>
    <t>（正味財産合計）</t>
  </si>
  <si>
    <t>前期繰越正味財産＋当期正味財産増減額　（資産合計－負債合計）</t>
  </si>
  <si>
    <t>＜予算集計＞</t>
  </si>
  <si>
    <t>事業部名</t>
  </si>
  <si>
    <t>2023年度活動予算集計</t>
  </si>
  <si>
    <t>　　　　2023年4月1日から2024年3月31日まで</t>
  </si>
  <si>
    <t>（単位：円）</t>
  </si>
  <si>
    <t>科目</t>
  </si>
  <si>
    <t>自主事業①</t>
  </si>
  <si>
    <t>自主事業②</t>
  </si>
  <si>
    <t>自主事業③</t>
  </si>
  <si>
    <t>自主事業計</t>
  </si>
  <si>
    <t>受託事業①</t>
  </si>
  <si>
    <t>受託事業②</t>
  </si>
  <si>
    <t>受託事業③</t>
  </si>
  <si>
    <t>受託事業計</t>
  </si>
  <si>
    <t>合計</t>
  </si>
  <si>
    <t>①経常収益</t>
  </si>
  <si>
    <t>公的受取助成金等</t>
  </si>
  <si>
    <t>（経常収益合計）</t>
  </si>
  <si>
    <t>②経常費用</t>
  </si>
  <si>
    <t>⑴人件費</t>
  </si>
  <si>
    <t>役員報酬　　　　　　　＊</t>
  </si>
  <si>
    <t>人件費計</t>
  </si>
  <si>
    <r>
      <rPr>
        <sz val="11"/>
        <color theme="1"/>
        <rFont val="游ゴシック"/>
        <family val="3"/>
        <charset val="128"/>
      </rPr>
      <t>⑵</t>
    </r>
    <r>
      <rPr>
        <sz val="11"/>
        <color theme="1"/>
        <rFont val="ＭＳ Ｐゴシック"/>
        <family val="3"/>
        <charset val="128"/>
        <scheme val="minor"/>
      </rPr>
      <t>その他経費</t>
    </r>
  </si>
  <si>
    <t>施設利用料</t>
  </si>
  <si>
    <t>租税公課　　　　　　　＊</t>
  </si>
  <si>
    <t>図書印刷費</t>
  </si>
  <si>
    <t>広告宣伝費　　　　　＊</t>
  </si>
  <si>
    <t>法人税・住民税及び事業税＊</t>
  </si>
  <si>
    <t>（その他経費合計）</t>
  </si>
  <si>
    <t>（経常費用合計）</t>
  </si>
  <si>
    <t>（税引前当期経常増減額）</t>
  </si>
  <si>
    <t>前期繰越正味財産額</t>
  </si>
  <si>
    <t>次期繰越正味財産額</t>
  </si>
  <si>
    <t>注1</t>
  </si>
  <si>
    <t>注2</t>
  </si>
  <si>
    <t>注3</t>
  </si>
  <si>
    <t>注4</t>
  </si>
  <si>
    <t>注5</t>
  </si>
  <si>
    <t>注6</t>
  </si>
  <si>
    <t>注7</t>
  </si>
  <si>
    <t>＊は管理費のみ</t>
  </si>
  <si>
    <t>＜実績報告書＞</t>
  </si>
  <si>
    <t>2023年度実績報告書</t>
  </si>
  <si>
    <t>：自動記入又は入力禁止</t>
  </si>
  <si>
    <t>報酬（謝金）か給与（業務・役員）の選択→</t>
  </si>
  <si>
    <t>謝金</t>
  </si>
  <si>
    <t>合計金額</t>
  </si>
  <si>
    <t>支給金額</t>
  </si>
  <si>
    <t>源泉税額</t>
  </si>
  <si>
    <t>合計金額から支給額を求める場合は左表を使用。支給額を直接入力した結果、チェック欄に赤が表示される時は左の源泉税額が正しいので相違する場合は出納帳に手入力のこと</t>
  </si>
  <si>
    <t>：プルダウンで選択してください</t>
  </si>
  <si>
    <t>合計金額入力→</t>
  </si>
  <si>
    <t>日付</t>
  </si>
  <si>
    <t>講座名</t>
  </si>
  <si>
    <t>用途</t>
  </si>
  <si>
    <t>現金収入</t>
  </si>
  <si>
    <t>現金支出</t>
  </si>
  <si>
    <t>現金残高</t>
  </si>
  <si>
    <t>預金収入</t>
  </si>
  <si>
    <t>預金支出</t>
  </si>
  <si>
    <t>預金残高</t>
  </si>
  <si>
    <t>源泉税
チェック</t>
  </si>
  <si>
    <t>証憑番号等</t>
  </si>
  <si>
    <t>交通費経路・支払先・備考</t>
  </si>
  <si>
    <t>総合計（現金、預金）</t>
  </si>
  <si>
    <t>税込み合計（謝金・業務）</t>
  </si>
  <si>
    <t>収入</t>
  </si>
  <si>
    <t>支出</t>
  </si>
  <si>
    <t>残金</t>
  </si>
  <si>
    <t>前期繰越金</t>
  </si>
  <si>
    <t>本部からの送金</t>
  </si>
  <si>
    <t>預金から現金へ資金振替</t>
  </si>
  <si>
    <t>渡良瀬</t>
  </si>
  <si>
    <t>切手代</t>
  </si>
  <si>
    <t>執行</t>
  </si>
  <si>
    <t>関谷美枝子さま案内送付(日本郵便4/1購入）</t>
  </si>
  <si>
    <t>案内印刷</t>
  </si>
  <si>
    <t>001</t>
  </si>
  <si>
    <t>阿武隈</t>
  </si>
  <si>
    <t>ハガキ代</t>
  </si>
  <si>
    <t>（日本郵便）</t>
  </si>
  <si>
    <t>川本様案内送付（日本郵便）</t>
  </si>
  <si>
    <t>ＤM・案内印刷</t>
  </si>
  <si>
    <t>DM:：12円*135＝1620円、案相：A4 10円*2 宛名 6円</t>
  </si>
  <si>
    <t>下見交通費</t>
  </si>
  <si>
    <t>002</t>
  </si>
  <si>
    <t xml:space="preserve">ガソリン代相当、往復200Km以内1000円  </t>
  </si>
  <si>
    <t>渡良瀬キャンセル料</t>
  </si>
  <si>
    <t>通帳</t>
  </si>
  <si>
    <t>髙橋和枝様、渡良瀬キャンセル料</t>
  </si>
  <si>
    <t>江藤量一/孝子様、渡良瀬キャンセル料</t>
  </si>
  <si>
    <t>受講料</t>
  </si>
  <si>
    <t>9500円×18名分、参加者名簿参照</t>
  </si>
  <si>
    <t>チーフ謝金</t>
  </si>
  <si>
    <t>高速代</t>
  </si>
  <si>
    <t>（NEXCOO東日本）</t>
  </si>
  <si>
    <t>資料コピー代</t>
  </si>
  <si>
    <t>（マルエツ）</t>
  </si>
  <si>
    <t>入館料</t>
  </si>
  <si>
    <t>出納帳より</t>
  </si>
  <si>
    <t>バス代・高速代</t>
  </si>
  <si>
    <t>あすか交通</t>
  </si>
  <si>
    <t>渡良瀬、バス代・高速代</t>
  </si>
  <si>
    <t>振込手数料</t>
  </si>
  <si>
    <t>千葉興業銀行</t>
  </si>
  <si>
    <t>渡良瀬振込手数料</t>
  </si>
  <si>
    <t>御岳山</t>
  </si>
  <si>
    <t>DM印刷代</t>
  </si>
  <si>
    <t>中止案内印刷代</t>
  </si>
  <si>
    <t>小南様案尚送付（日本郵便）</t>
  </si>
  <si>
    <t>受付・案内印刷代</t>
  </si>
  <si>
    <t>葉書ｶﾗｰ片面：10円*10枚、A4：10円*10枚、長形：6円*1</t>
  </si>
  <si>
    <t>本部より</t>
  </si>
  <si>
    <t xml:space="preserve">ガソリン代相当、往復200～300Km1500円  </t>
  </si>
  <si>
    <t>下見高速代</t>
  </si>
  <si>
    <t>（NEXCOO東日本　）</t>
  </si>
  <si>
    <t>下見駐車代</t>
  </si>
  <si>
    <t>（御岳登山鉄道株式会社）</t>
  </si>
  <si>
    <t>御岳山キャンセル料</t>
  </si>
  <si>
    <t>タケモトイチコ様</t>
  </si>
  <si>
    <t>6/14御岳山用クリアファイル20枚（6/9購入）（キャンドｳｲｵﾝﾌｰﾄﾞｽﾀｲﾙ新松戸店）</t>
  </si>
  <si>
    <t>6/14御岳山用配布資料コピー代（6/１３購入）、A3ｶﾗｰ・白黒各18枚（ｾﾌﾞﾝｲﾚﾌﾞﾝ　新松戸駅前店）</t>
  </si>
  <si>
    <t>ヒライワショウコ様（ＦＩＣ有料オブザーバー）</t>
  </si>
  <si>
    <t>サブチーフ謝金</t>
  </si>
  <si>
    <t>ケーブル代</t>
  </si>
  <si>
    <t>1130円*23人御岳登山鉄道株式会社</t>
  </si>
  <si>
    <t>コバヤシミツコ様</t>
  </si>
  <si>
    <t>4800円</t>
  </si>
  <si>
    <t>御岳山資料印刷代</t>
  </si>
  <si>
    <t>Ａ4カラー；＠50*4、A4白黒；＠10*6，長形3宛名：＠6*2</t>
  </si>
  <si>
    <t>資料送付切手代</t>
  </si>
  <si>
    <t>＠94*2、竹本・小林様（日本郵便）</t>
  </si>
  <si>
    <t>御岳山、バス代・高速代</t>
  </si>
  <si>
    <t>御岳山、振込手数料</t>
  </si>
  <si>
    <t>源泉税(</t>
  </si>
  <si>
    <t>支払先（立替者名）</t>
  </si>
  <si>
    <t>交通費経路、備考</t>
  </si>
  <si>
    <t>出納帳で源泉税でフィルタをかけて源泉税のある行だけを選択</t>
  </si>
  <si>
    <t>選択した内容をコピー</t>
  </si>
  <si>
    <t>貼り付けのオプションで値（１２３）を選択し貼り付け</t>
  </si>
  <si>
    <t>又は</t>
  </si>
  <si>
    <t>選択した行をコピー</t>
  </si>
  <si>
    <t>行ごと貼り付け（値のみ貼り付けられます）</t>
  </si>
  <si>
    <t>区分</t>
  </si>
  <si>
    <t>発生部門</t>
  </si>
  <si>
    <t>：発生月は自動入力されるので入力禁止</t>
  </si>
  <si>
    <t>報酬</t>
  </si>
  <si>
    <t>　講師謝金・業務謝金</t>
  </si>
  <si>
    <t>　連絡日</t>
  </si>
  <si>
    <t>：プルダウウンで選択</t>
  </si>
  <si>
    <t>給与</t>
  </si>
  <si>
    <t>　業務手当・役員報酬</t>
  </si>
  <si>
    <t>　作成者</t>
  </si>
  <si>
    <t>発生月</t>
  </si>
  <si>
    <t>発生日</t>
  </si>
  <si>
    <t>受領者名</t>
  </si>
  <si>
    <t>＜受託事業ワークシート＞</t>
  </si>
  <si>
    <t>略式講座名：</t>
  </si>
  <si>
    <t>作成者名（担当理事、チーフ）</t>
  </si>
  <si>
    <t>証憑番号：</t>
  </si>
  <si>
    <t>会計担当者名</t>
  </si>
  <si>
    <t>（契約条件、行事概要）</t>
  </si>
  <si>
    <t>契約書の有無/契約日</t>
  </si>
  <si>
    <t>委託先名/講座名</t>
  </si>
  <si>
    <t>実施日時/予備日程</t>
  </si>
  <si>
    <t>場所</t>
  </si>
  <si>
    <t>実施内容</t>
  </si>
  <si>
    <t>参加者数（大人/子ども/計）</t>
  </si>
  <si>
    <t>行事委託料金</t>
  </si>
  <si>
    <t>交通費・材料費、下見費用等</t>
  </si>
  <si>
    <t>スタッフ人数（先方指定人数）</t>
  </si>
  <si>
    <t>雨天対応方法</t>
  </si>
  <si>
    <t>中止の場合の経費負担条件</t>
  </si>
  <si>
    <t>保険</t>
  </si>
  <si>
    <t>源泉徴収に関する事項</t>
  </si>
  <si>
    <t>証憑番号</t>
  </si>
  <si>
    <t>備考</t>
  </si>
  <si>
    <t>行事委託料・諸経費の受取日</t>
  </si>
  <si>
    <t>受取方法</t>
  </si>
  <si>
    <t>FIC受取口座</t>
  </si>
  <si>
    <t>スタッフ名</t>
  </si>
  <si>
    <t>（会計処理）</t>
  </si>
  <si>
    <t>合計額</t>
  </si>
  <si>
    <t>氏名</t>
  </si>
  <si>
    <t>乗車区間等</t>
  </si>
  <si>
    <t>交通機関等</t>
  </si>
  <si>
    <t>金額</t>
  </si>
  <si>
    <t>日付/本番 他</t>
  </si>
  <si>
    <t>損益</t>
  </si>
  <si>
    <t>＊受託案件等、本部の銀行口座への入金が確定したら、必要事項を記入して本部会計宛提出する　　　　　　　＊太字項目は必須記入項目</t>
  </si>
  <si>
    <t>№</t>
  </si>
  <si>
    <t>入金予定連絡票</t>
  </si>
  <si>
    <t>事業部⇒本部</t>
  </si>
  <si>
    <t>起 票 日</t>
  </si>
  <si>
    <t>担当者名</t>
  </si>
  <si>
    <t>受託先（相手先）</t>
  </si>
  <si>
    <t>講座・イベント名</t>
  </si>
  <si>
    <t>実施年月日</t>
  </si>
  <si>
    <t>実施場所</t>
  </si>
  <si>
    <t>受託等の金額</t>
  </si>
  <si>
    <t>入金予定日</t>
  </si>
  <si>
    <r>
      <rPr>
        <b/>
        <sz val="14"/>
        <rFont val="AR P丸ゴシック体M"/>
        <family val="3"/>
        <charset val="128"/>
      </rPr>
      <t>入金口座</t>
    </r>
    <r>
      <rPr>
        <b/>
        <sz val="10"/>
        <rFont val="AR P丸ゴシック体M"/>
        <family val="3"/>
        <charset val="128"/>
      </rPr>
      <t>（どちらかに〇）</t>
    </r>
  </si>
  <si>
    <t>　千葉銀行口座　　　</t>
  </si>
  <si>
    <t>ゆうちょ銀行口座</t>
  </si>
  <si>
    <t>事業部への支払希望日</t>
  </si>
  <si>
    <t>金　額</t>
  </si>
  <si>
    <t>契約書などの有無</t>
  </si>
  <si>
    <t>有　　無</t>
  </si>
  <si>
    <t>有る場合は契約日</t>
  </si>
  <si>
    <t>＊本連絡票は出金側にて起票する（網掛けした欄に必要事項を記入）</t>
  </si>
  <si>
    <t>＊受領サインは、現金にて受け渡しを行った場合のみ記入する</t>
  </si>
  <si>
    <t>ＮＰＯ法人千葉県森林インストラクター会</t>
  </si>
  <si>
    <t>No.</t>
  </si>
  <si>
    <t>起票年月日</t>
  </si>
  <si>
    <t xml:space="preserve"> ◆ 本部⇒事業部</t>
  </si>
  <si>
    <t>起票者</t>
  </si>
  <si>
    <t>該当事業部</t>
  </si>
  <si>
    <t>本部⇒（　　　　　　　　　）</t>
  </si>
  <si>
    <t>受渡予定日</t>
  </si>
  <si>
    <t>現金・預金</t>
  </si>
  <si>
    <t>使途・目的など</t>
  </si>
  <si>
    <t>事業部会計担当</t>
  </si>
  <si>
    <t>受 領 日</t>
  </si>
  <si>
    <t>受領サイン</t>
  </si>
  <si>
    <t xml:space="preserve"> ◆ 事業部⇒本部　　</t>
  </si>
  <si>
    <t>（　　　　　　　　　）⇒本部</t>
  </si>
  <si>
    <t>本部会計担当</t>
  </si>
  <si>
    <t>経費支払い・受領証</t>
  </si>
  <si>
    <t>記入者</t>
  </si>
  <si>
    <t>実施日</t>
  </si>
  <si>
    <t>　　　　年　　月　　日</t>
  </si>
  <si>
    <t>受領日</t>
  </si>
  <si>
    <t>　　　　年　月　日</t>
  </si>
  <si>
    <t>　氏　　名</t>
  </si>
  <si>
    <t>資料印刷費</t>
  </si>
  <si>
    <t>署名欄</t>
  </si>
  <si>
    <t>合　計</t>
  </si>
  <si>
    <t>報酬・給与　支払い・受領証</t>
  </si>
  <si>
    <t>　　　　　　年　月　日</t>
  </si>
  <si>
    <t>氏　　名</t>
  </si>
  <si>
    <t>区　　分</t>
  </si>
  <si>
    <t>科　　目</t>
  </si>
  <si>
    <t>支給総額</t>
  </si>
  <si>
    <t>支給額</t>
  </si>
  <si>
    <t>署　名（自　署）</t>
  </si>
  <si>
    <t>備　　考</t>
  </si>
  <si>
    <t>＊受領者がFIC会員の場合は署名のみ。会員以外の場合は備考欄に住所を記入のこと。</t>
  </si>
  <si>
    <t>行事委託料</t>
    <phoneticPr fontId="53"/>
  </si>
  <si>
    <t>雑費（振込手数料）</t>
    <phoneticPr fontId="53"/>
  </si>
  <si>
    <t>①</t>
    <phoneticPr fontId="53"/>
  </si>
  <si>
    <t>②</t>
    <phoneticPr fontId="53"/>
  </si>
  <si>
    <t>③</t>
    <phoneticPr fontId="53"/>
  </si>
  <si>
    <t>④</t>
    <phoneticPr fontId="53"/>
  </si>
  <si>
    <t>⑤</t>
    <phoneticPr fontId="53"/>
  </si>
  <si>
    <t>⑥</t>
    <phoneticPr fontId="53"/>
  </si>
  <si>
    <t>⑦</t>
    <phoneticPr fontId="53"/>
  </si>
  <si>
    <t>講師謝金(税込み）</t>
    <phoneticPr fontId="53"/>
  </si>
  <si>
    <t>材料費(出納帳記載額）</t>
    <phoneticPr fontId="53"/>
  </si>
  <si>
    <t>交通費(注1）(出納帳記載額）</t>
    <phoneticPr fontId="53"/>
  </si>
  <si>
    <t>⑧</t>
    <phoneticPr fontId="53"/>
  </si>
  <si>
    <t>⑨</t>
    <phoneticPr fontId="53"/>
  </si>
  <si>
    <t>⑩</t>
    <phoneticPr fontId="53"/>
  </si>
  <si>
    <t>⑪</t>
    <phoneticPr fontId="53"/>
  </si>
  <si>
    <t>(注1）</t>
    <rPh sb="1" eb="2">
      <t>チュウ</t>
    </rPh>
    <phoneticPr fontId="53"/>
  </si>
  <si>
    <t>その他経費</t>
    <rPh sb="2" eb="5">
      <t>タケイヒ</t>
    </rPh>
    <phoneticPr fontId="53"/>
  </si>
  <si>
    <t>勘定科目</t>
    <rPh sb="0" eb="4">
      <t>カンジョウカモク</t>
    </rPh>
    <phoneticPr fontId="53"/>
  </si>
  <si>
    <t>品名等</t>
    <rPh sb="2" eb="3">
      <t>トウ</t>
    </rPh>
    <phoneticPr fontId="53"/>
  </si>
  <si>
    <t>支払い対象はイベント毎に決めて良い（チーフ、アシスタントで、本番下見とも参加した人、など）</t>
    <rPh sb="0" eb="2">
      <t>シハラ</t>
    </rPh>
    <rPh sb="3" eb="5">
      <t>タイショウ</t>
    </rPh>
    <rPh sb="10" eb="11">
      <t>ゴト</t>
    </rPh>
    <rPh sb="12" eb="13">
      <t>キ</t>
    </rPh>
    <rPh sb="15" eb="16">
      <t>ヨ</t>
    </rPh>
    <rPh sb="30" eb="32">
      <t>ホンバン</t>
    </rPh>
    <rPh sb="32" eb="34">
      <t>シタミ</t>
    </rPh>
    <rPh sb="36" eb="38">
      <t>サンカ</t>
    </rPh>
    <rPh sb="40" eb="41">
      <t>ヒト</t>
    </rPh>
    <phoneticPr fontId="53"/>
  </si>
  <si>
    <t>(注2）</t>
    <rPh sb="1" eb="2">
      <t>チュウ</t>
    </rPh>
    <phoneticPr fontId="53"/>
  </si>
  <si>
    <t>講師謝金が極めて少なくなるイベント（チーフで3000円未満など）では、黒字目標額を0％～10％未満で調整して良い</t>
    <rPh sb="0" eb="4">
      <t>コウシシャキン</t>
    </rPh>
    <rPh sb="5" eb="6">
      <t>キワ</t>
    </rPh>
    <rPh sb="8" eb="9">
      <t>スク</t>
    </rPh>
    <rPh sb="26" eb="29">
      <t>エンミマン</t>
    </rPh>
    <rPh sb="35" eb="40">
      <t>クロジモクヒョウガク</t>
    </rPh>
    <rPh sb="47" eb="49">
      <t>ミマン</t>
    </rPh>
    <rPh sb="50" eb="52">
      <t>チョウセイ</t>
    </rPh>
    <rPh sb="54" eb="55">
      <t>ヨ</t>
    </rPh>
    <phoneticPr fontId="53"/>
  </si>
  <si>
    <t>赤字となるイベントは、事務局に相談の上、実施可否を決める。実施意義、今後の可能性、赤字金額などを勘案して決定する。</t>
    <rPh sb="0" eb="2">
      <t>アカジ</t>
    </rPh>
    <rPh sb="11" eb="14">
      <t>ジムキョク</t>
    </rPh>
    <rPh sb="15" eb="17">
      <t>ソウダン</t>
    </rPh>
    <rPh sb="18" eb="19">
      <t>ウエ</t>
    </rPh>
    <rPh sb="20" eb="24">
      <t>ジッシカヒ</t>
    </rPh>
    <rPh sb="25" eb="26">
      <t>キ</t>
    </rPh>
    <rPh sb="29" eb="33">
      <t>ジッシイギ</t>
    </rPh>
    <rPh sb="34" eb="36">
      <t>コンゴ</t>
    </rPh>
    <rPh sb="37" eb="40">
      <t>カノウセイ</t>
    </rPh>
    <rPh sb="41" eb="45">
      <t>アカジキンガク</t>
    </rPh>
    <rPh sb="48" eb="50">
      <t>カンアン</t>
    </rPh>
    <rPh sb="52" eb="54">
      <t>ケッテイ</t>
    </rPh>
    <phoneticPr fontId="53"/>
  </si>
  <si>
    <t>(注4）</t>
    <rPh sb="1" eb="2">
      <t>チュウ</t>
    </rPh>
    <phoneticPr fontId="53"/>
  </si>
  <si>
    <t>(注3）</t>
    <rPh sb="1" eb="2">
      <t>チュウ</t>
    </rPh>
    <phoneticPr fontId="53"/>
  </si>
  <si>
    <t>スタッフへの支払額</t>
    <phoneticPr fontId="53"/>
  </si>
  <si>
    <t>収入</t>
    <phoneticPr fontId="53"/>
  </si>
  <si>
    <t>大幅な黒字となるイベント（チーフ謝金が15000円以上など）の場合は、黒字目標額を10％～15％とする。</t>
    <rPh sb="0" eb="2">
      <t>オオハバ</t>
    </rPh>
    <rPh sb="3" eb="5">
      <t>クロジ</t>
    </rPh>
    <rPh sb="16" eb="18">
      <t>シャキン</t>
    </rPh>
    <rPh sb="24" eb="27">
      <t>エンイジョウ</t>
    </rPh>
    <rPh sb="31" eb="33">
      <t>バアイ</t>
    </rPh>
    <rPh sb="35" eb="40">
      <t>クロジモクヒョウガク</t>
    </rPh>
    <phoneticPr fontId="53"/>
  </si>
  <si>
    <t>その他経費（注2）</t>
    <rPh sb="2" eb="5">
      <t>タケイヒ</t>
    </rPh>
    <rPh sb="6" eb="7">
      <t>チュウ</t>
    </rPh>
    <phoneticPr fontId="53"/>
  </si>
  <si>
    <t>黒字目標額(注3）</t>
    <rPh sb="0" eb="5">
      <t>クロジモクヒョウガク</t>
    </rPh>
    <rPh sb="6" eb="7">
      <t>チュウ</t>
    </rPh>
    <phoneticPr fontId="53"/>
  </si>
  <si>
    <t>按分可能額（注4）</t>
    <rPh sb="0" eb="5">
      <t>アンブンカノウガク</t>
    </rPh>
    <rPh sb="6" eb="7">
      <t>チュウ</t>
    </rPh>
    <phoneticPr fontId="53"/>
  </si>
  <si>
    <t>支払者名(フルネーム）
支払先</t>
    <rPh sb="12" eb="15">
      <t>シハライサキ</t>
    </rPh>
    <phoneticPr fontId="53"/>
  </si>
  <si>
    <t>受託事業ワークシート
受託事業は処理が複雑で出納帳に直接記入していくことが難しいため、受託事業ワークシートを使って全体を整理した後、出納帳へ転記していく流れとする。記載上の注意事項はワークシートに記載している。</t>
    <rPh sb="82" eb="85">
      <t>キサイジョウ</t>
    </rPh>
    <rPh sb="86" eb="90">
      <t>チュウイジコウ</t>
    </rPh>
    <rPh sb="98" eb="100">
      <t>キサイ</t>
    </rPh>
    <phoneticPr fontId="53"/>
  </si>
  <si>
    <t>税引き後講師謝金（出納帳記載額）</t>
    <rPh sb="0" eb="2">
      <t>ゼイビ</t>
    </rPh>
    <rPh sb="3" eb="4">
      <t>ゴ</t>
    </rPh>
    <rPh sb="4" eb="8">
      <t>コウシシャキン</t>
    </rPh>
    <rPh sb="9" eb="15">
      <t>スイトウチョウキサイガク</t>
    </rPh>
    <phoneticPr fontId="53"/>
  </si>
  <si>
    <t>源泉税</t>
    <phoneticPr fontId="53"/>
  </si>
  <si>
    <t>材料費</t>
    <phoneticPr fontId="53"/>
  </si>
  <si>
    <t>C：チーフ、A：アシスタント、S：その他スタッフ、O：オブザーバー、の区分を記載</t>
    <rPh sb="35" eb="37">
      <t>クブン</t>
    </rPh>
    <phoneticPr fontId="53"/>
  </si>
  <si>
    <t>スタッフの区分</t>
    <rPh sb="5" eb="7">
      <t>クブン</t>
    </rPh>
    <phoneticPr fontId="53"/>
  </si>
  <si>
    <t>(チーフ、アシスタント、その他スタッフ氏名：フルネーム）</t>
    <rPh sb="14" eb="15">
      <t>タ</t>
    </rPh>
    <rPh sb="19" eb="21">
      <t>シメイ</t>
    </rPh>
    <phoneticPr fontId="53"/>
  </si>
  <si>
    <t>支払い金額入力→</t>
    <rPh sb="0" eb="2">
      <t>シハラ</t>
    </rPh>
    <phoneticPr fontId="53"/>
  </si>
  <si>
    <t>執行　勇</t>
    <phoneticPr fontId="53"/>
  </si>
  <si>
    <t>山家　公夫</t>
    <rPh sb="3" eb="5">
      <t>キミオ</t>
    </rPh>
    <phoneticPr fontId="53"/>
  </si>
  <si>
    <t>片山　彰</t>
    <rPh sb="3" eb="4">
      <t>アキラ</t>
    </rPh>
    <phoneticPr fontId="53"/>
  </si>
  <si>
    <t>和波　牧子</t>
    <rPh sb="3" eb="5">
      <t>マキコ</t>
    </rPh>
    <phoneticPr fontId="53"/>
  </si>
  <si>
    <t>金井　康郎</t>
    <rPh sb="3" eb="5">
      <t>ヤスロウ</t>
    </rPh>
    <phoneticPr fontId="53"/>
  </si>
  <si>
    <t>井形　啓己</t>
    <rPh sb="3" eb="4">
      <t>ヒラ</t>
    </rPh>
    <rPh sb="4" eb="5">
      <t>オノレ</t>
    </rPh>
    <phoneticPr fontId="53"/>
  </si>
  <si>
    <t>安武　弘幸</t>
    <rPh sb="3" eb="5">
      <t>ヒロユキ</t>
    </rPh>
    <phoneticPr fontId="53"/>
  </si>
  <si>
    <t>井形　啓己</t>
    <phoneticPr fontId="53"/>
  </si>
  <si>
    <t>助成金を受ける事業は黒字目標額を設定しない（0円）</t>
    <rPh sb="0" eb="3">
      <t>ジョセイキン</t>
    </rPh>
    <rPh sb="4" eb="5">
      <t>ウ</t>
    </rPh>
    <rPh sb="7" eb="9">
      <t>ジギョウ</t>
    </rPh>
    <rPh sb="10" eb="15">
      <t>クロジモクヒョウガク</t>
    </rPh>
    <rPh sb="16" eb="18">
      <t>セッテイ</t>
    </rPh>
    <rPh sb="23" eb="24">
      <t>エン</t>
    </rPh>
    <phoneticPr fontId="53"/>
  </si>
  <si>
    <t>事業部によっては上記に係わらず、独自のルールで支払う事も可とする</t>
    <rPh sb="0" eb="3">
      <t>ジギョウブ</t>
    </rPh>
    <rPh sb="8" eb="10">
      <t>ジョウキ</t>
    </rPh>
    <rPh sb="11" eb="12">
      <t>カカ</t>
    </rPh>
    <rPh sb="16" eb="18">
      <t>ドクジ</t>
    </rPh>
    <rPh sb="23" eb="25">
      <t>シハラ</t>
    </rPh>
    <rPh sb="26" eb="27">
      <t>コト</t>
    </rPh>
    <rPh sb="28" eb="29">
      <t>カ</t>
    </rPh>
    <phoneticPr fontId="53"/>
  </si>
  <si>
    <t>下見交通費は原則として1回分支払う</t>
    <rPh sb="0" eb="5">
      <t>シタミコウツウヒ</t>
    </rPh>
    <rPh sb="6" eb="8">
      <t>ゲンソク</t>
    </rPh>
    <rPh sb="12" eb="13">
      <t>カイ</t>
    </rPh>
    <rPh sb="13" eb="14">
      <t>ブン</t>
    </rPh>
    <rPh sb="14" eb="16">
      <t>シハラ</t>
    </rPh>
    <phoneticPr fontId="53"/>
  </si>
  <si>
    <t>講師謝金等一覧（出納帳入力用）</t>
    <rPh sb="0" eb="2">
      <t>コウシ</t>
    </rPh>
    <rPh sb="2" eb="4">
      <t>シャキン</t>
    </rPh>
    <rPh sb="4" eb="5">
      <t>ナド</t>
    </rPh>
    <rPh sb="5" eb="7">
      <t>イチラン</t>
    </rPh>
    <rPh sb="8" eb="11">
      <t>スイトウチョウ</t>
    </rPh>
    <rPh sb="11" eb="14">
      <t>ニュウリョクヨウ</t>
    </rPh>
    <phoneticPr fontId="58"/>
  </si>
  <si>
    <t>日付</t>
    <rPh sb="0" eb="2">
      <t>ヒヅケ</t>
    </rPh>
    <phoneticPr fontId="58"/>
  </si>
  <si>
    <t>講座名</t>
    <rPh sb="0" eb="2">
      <t>コウザ</t>
    </rPh>
    <rPh sb="2" eb="3">
      <t>メイ</t>
    </rPh>
    <phoneticPr fontId="58"/>
  </si>
  <si>
    <t>用途</t>
    <rPh sb="0" eb="1">
      <t>ヨウ</t>
    </rPh>
    <rPh sb="1" eb="2">
      <t>ト</t>
    </rPh>
    <phoneticPr fontId="58"/>
  </si>
  <si>
    <t>勘定科目</t>
    <rPh sb="0" eb="4">
      <t>カンジョウカモク</t>
    </rPh>
    <phoneticPr fontId="59"/>
  </si>
  <si>
    <t>支払金額</t>
    <rPh sb="0" eb="2">
      <t>シハライ</t>
    </rPh>
    <phoneticPr fontId="59"/>
  </si>
  <si>
    <t>支払者名</t>
    <rPh sb="0" eb="1">
      <t>シ</t>
    </rPh>
    <rPh sb="1" eb="2">
      <t>バライ</t>
    </rPh>
    <rPh sb="2" eb="3">
      <t>シャ</t>
    </rPh>
    <rPh sb="3" eb="4">
      <t>メイ</t>
    </rPh>
    <phoneticPr fontId="59"/>
  </si>
  <si>
    <t>証憑番号</t>
    <rPh sb="0" eb="4">
      <t>ショウヒョウバンゴウ</t>
    </rPh>
    <phoneticPr fontId="58"/>
  </si>
  <si>
    <t>備考</t>
    <rPh sb="0" eb="2">
      <t>ビコウ</t>
    </rPh>
    <phoneticPr fontId="59"/>
  </si>
  <si>
    <t>チーフ、アシスタント、その他スタッフ氏名</t>
    <rPh sb="13" eb="14">
      <t>タ</t>
    </rPh>
    <rPh sb="18" eb="20">
      <t>シメイ</t>
    </rPh>
    <phoneticPr fontId="53"/>
  </si>
  <si>
    <t>講師謝金源泉税の計算</t>
    <rPh sb="0" eb="4">
      <t>コウシシャキン</t>
    </rPh>
    <rPh sb="4" eb="7">
      <t>ゲンセンゼイ</t>
    </rPh>
    <rPh sb="8" eb="10">
      <t>ケイサン</t>
    </rPh>
    <phoneticPr fontId="53"/>
  </si>
  <si>
    <t>No9千葉公園1215</t>
  </si>
  <si>
    <t>植村</t>
    <rPh sb="0" eb="2">
      <t>ウエムラ</t>
    </rPh>
    <phoneticPr fontId="53"/>
  </si>
  <si>
    <t>小高</t>
    <rPh sb="0" eb="2">
      <t>オダカ</t>
    </rPh>
    <phoneticPr fontId="53"/>
  </si>
  <si>
    <t>JJ-002</t>
  </si>
  <si>
    <t>石松</t>
    <rPh sb="0" eb="2">
      <t>イシマツ</t>
    </rPh>
    <phoneticPr fontId="53"/>
  </si>
  <si>
    <t>メール/５月18日</t>
    <rPh sb="5" eb="6">
      <t>ガツ</t>
    </rPh>
    <rPh sb="8" eb="9">
      <t>ニチ</t>
    </rPh>
    <phoneticPr fontId="53"/>
  </si>
  <si>
    <t>千葉市生涯学習センター/千葉公園を散策して世界に一つのアルバムを作る</t>
  </si>
  <si>
    <t>12月15日(木）/無し</t>
    <rPh sb="2" eb="3">
      <t>ガツ</t>
    </rPh>
    <rPh sb="5" eb="6">
      <t>ニチ</t>
    </rPh>
    <rPh sb="7" eb="8">
      <t>モク</t>
    </rPh>
    <rPh sb="10" eb="11">
      <t>ナ</t>
    </rPh>
    <phoneticPr fontId="53"/>
  </si>
  <si>
    <t>千葉公園</t>
  </si>
  <si>
    <t>千葉公園を散策して世界に一つのアルバムを作る</t>
  </si>
  <si>
    <t>0人/15人/15人</t>
    <rPh sb="1" eb="2">
      <t>ニン</t>
    </rPh>
    <rPh sb="5" eb="6">
      <t>ニン</t>
    </rPh>
    <rPh sb="9" eb="10">
      <t>ニン</t>
    </rPh>
    <phoneticPr fontId="53"/>
  </si>
  <si>
    <t>４人/指定なし</t>
    <rPh sb="1" eb="2">
      <t>ニン</t>
    </rPh>
    <rPh sb="3" eb="5">
      <t>シテイ</t>
    </rPh>
    <phoneticPr fontId="53"/>
  </si>
  <si>
    <t>（予備日に実施、予備日も雨ならば中止）</t>
    <rPh sb="1" eb="4">
      <t>ヨビビ</t>
    </rPh>
    <rPh sb="5" eb="7">
      <t>ジッシ</t>
    </rPh>
    <rPh sb="8" eb="11">
      <t>ヨビビ</t>
    </rPh>
    <rPh sb="12" eb="13">
      <t>アメ</t>
    </rPh>
    <rPh sb="16" eb="18">
      <t>チュウシ</t>
    </rPh>
    <phoneticPr fontId="53"/>
  </si>
  <si>
    <t>（行事委託料の半額（42000円）を準備作業料としてFICに支払う）</t>
    <rPh sb="1" eb="6">
      <t>ギョウジイタクリョウ</t>
    </rPh>
    <rPh sb="7" eb="9">
      <t>ハンガク</t>
    </rPh>
    <rPh sb="15" eb="16">
      <t>エン</t>
    </rPh>
    <rPh sb="18" eb="20">
      <t>ジュンビ</t>
    </rPh>
    <rPh sb="20" eb="22">
      <t>サギョウ</t>
    </rPh>
    <rPh sb="22" eb="23">
      <t>リョウ</t>
    </rPh>
    <rPh sb="30" eb="32">
      <t>シハラ</t>
    </rPh>
    <phoneticPr fontId="53"/>
  </si>
  <si>
    <t>先方負担で付保（参加者、講師全員対象）</t>
    <rPh sb="0" eb="4">
      <t>センポウフタン</t>
    </rPh>
    <rPh sb="5" eb="7">
      <t>フホ</t>
    </rPh>
    <rPh sb="8" eb="11">
      <t>サンカシャ</t>
    </rPh>
    <rPh sb="12" eb="14">
      <t>コウシ</t>
    </rPh>
    <rPh sb="14" eb="16">
      <t>ゼンイン</t>
    </rPh>
    <rPh sb="16" eb="18">
      <t>タイショウ</t>
    </rPh>
    <phoneticPr fontId="53"/>
  </si>
  <si>
    <t>振込</t>
    <rPh sb="0" eb="2">
      <t>フリコミ</t>
    </rPh>
    <phoneticPr fontId="53"/>
  </si>
  <si>
    <t>三井住友銀行千葉支店</t>
    <rPh sb="0" eb="6">
      <t>ミツイスミトモギンコウ</t>
    </rPh>
    <rPh sb="6" eb="10">
      <t>チバシテン</t>
    </rPh>
    <phoneticPr fontId="27"/>
  </si>
  <si>
    <t>宮崎　菊江</t>
    <rPh sb="0" eb="2">
      <t>ミヤザキ</t>
    </rPh>
    <rPh sb="3" eb="5">
      <t>キクエ</t>
    </rPh>
    <phoneticPr fontId="53"/>
  </si>
  <si>
    <t>横塚　憲子</t>
    <rPh sb="0" eb="2">
      <t>ヨコツカ</t>
    </rPh>
    <rPh sb="3" eb="5">
      <t>ノリコ</t>
    </rPh>
    <phoneticPr fontId="53"/>
  </si>
  <si>
    <t>長嶺　勝</t>
    <rPh sb="0" eb="2">
      <t>ナガミネ</t>
    </rPh>
    <rPh sb="3" eb="4">
      <t>マサル</t>
    </rPh>
    <phoneticPr fontId="53"/>
  </si>
  <si>
    <t>小髙　孝夫</t>
    <rPh sb="0" eb="1">
      <t>コ</t>
    </rPh>
    <rPh sb="1" eb="2">
      <t>ダカイ</t>
    </rPh>
    <rPh sb="3" eb="5">
      <t>タカオ</t>
    </rPh>
    <phoneticPr fontId="53"/>
  </si>
  <si>
    <t>執行　勇</t>
    <rPh sb="0" eb="2">
      <t>シギョウ</t>
    </rPh>
    <rPh sb="3" eb="4">
      <t>イサム</t>
    </rPh>
    <phoneticPr fontId="53"/>
  </si>
  <si>
    <t>A</t>
  </si>
  <si>
    <t>S</t>
  </si>
  <si>
    <t>C</t>
  </si>
  <si>
    <t>O</t>
  </si>
  <si>
    <t>八街⇔千葉</t>
    <rPh sb="0" eb="2">
      <t>ヤチマタ</t>
    </rPh>
    <rPh sb="3" eb="5">
      <t>チバ</t>
    </rPh>
    <phoneticPr fontId="53"/>
  </si>
  <si>
    <t>JR</t>
  </si>
  <si>
    <t>下見</t>
    <rPh sb="0" eb="2">
      <t>シタミ</t>
    </rPh>
    <phoneticPr fontId="1"/>
  </si>
  <si>
    <t>本番</t>
    <rPh sb="0" eb="2">
      <t>ホンバン</t>
    </rPh>
    <phoneticPr fontId="1"/>
  </si>
  <si>
    <t>学園前駅⇔京成千葉</t>
    <rPh sb="0" eb="4">
      <t>ガクエンマエエキ</t>
    </rPh>
    <rPh sb="5" eb="7">
      <t>ケイセイ</t>
    </rPh>
    <rPh sb="7" eb="9">
      <t>チバ</t>
    </rPh>
    <phoneticPr fontId="53"/>
  </si>
  <si>
    <t>京成線</t>
    <rPh sb="0" eb="3">
      <t>ケイセイセン</t>
    </rPh>
    <phoneticPr fontId="53"/>
  </si>
  <si>
    <t>穴川駅⇔千葉公園</t>
  </si>
  <si>
    <t>モノレール</t>
  </si>
  <si>
    <t>検見川駅⇔京成千葉</t>
  </si>
  <si>
    <t>鎌取⇔千葉</t>
    <rPh sb="0" eb="2">
      <t>カマトリ</t>
    </rPh>
    <rPh sb="3" eb="5">
      <t>チバ</t>
    </rPh>
    <phoneticPr fontId="53"/>
  </si>
  <si>
    <t>ダンゴムシ迷路作成代</t>
    <phoneticPr fontId="53"/>
  </si>
  <si>
    <t>資料コピー代（A4*50）</t>
    <rPh sb="0" eb="2">
      <t>シリョウ</t>
    </rPh>
    <rPh sb="5" eb="6">
      <t>ダイ</t>
    </rPh>
    <phoneticPr fontId="53"/>
  </si>
  <si>
    <t>○○様資料郵送切手代</t>
    <rPh sb="0" eb="3">
      <t>マルマルサマ</t>
    </rPh>
    <rPh sb="3" eb="7">
      <t>シリョウユウソウ</t>
    </rPh>
    <rPh sb="7" eb="10">
      <t>キッテダイ</t>
    </rPh>
    <phoneticPr fontId="53"/>
  </si>
  <si>
    <t>按分可能額は行事委託料から交通費他の経費及び黒字目標額を差し引いて求める</t>
    <rPh sb="0" eb="5">
      <t>アンブンカノウガク</t>
    </rPh>
    <rPh sb="6" eb="11">
      <t>ギョウジイタクリョウ</t>
    </rPh>
    <rPh sb="13" eb="16">
      <t>コウツウヒ</t>
    </rPh>
    <rPh sb="16" eb="17">
      <t>ホカ</t>
    </rPh>
    <rPh sb="18" eb="20">
      <t>ケイヒ</t>
    </rPh>
    <rPh sb="20" eb="21">
      <t>オヨ</t>
    </rPh>
    <rPh sb="22" eb="27">
      <t>クロジモクヒョウガク</t>
    </rPh>
    <rPh sb="28" eb="29">
      <t>サ</t>
    </rPh>
    <rPh sb="30" eb="31">
      <t>ヒ</t>
    </rPh>
    <rPh sb="33" eb="34">
      <t>モト</t>
    </rPh>
    <phoneticPr fontId="53"/>
  </si>
  <si>
    <t>出納帳、出納帳記入例</t>
    <rPh sb="4" eb="10">
      <t>スイトウチョウキニュウレイ</t>
    </rPh>
    <phoneticPr fontId="53"/>
  </si>
  <si>
    <t>受託事業ワークシート、受託事業ワークシート記入例</t>
    <rPh sb="11" eb="15">
      <t>ジュタクジギョウ</t>
    </rPh>
    <rPh sb="21" eb="24">
      <t>キニュウレイ</t>
    </rPh>
    <phoneticPr fontId="53"/>
  </si>
  <si>
    <t>出納帳の源泉税は、「税引き後の支払い額」から計算している。100円未満を丸めて支払っている野外講座や緑を楽しむ講座での支払い方に対応している。</t>
    <phoneticPr fontId="53"/>
  </si>
  <si>
    <t>源泉税込みの合計額を決めて、そこから源泉税を差し引いて支給金額を計算する場合（受託事業や受験支援セミナーの場合）は、出納帳上部の計算機を使って支給金額を求める。
報酬（謝金）か給与（業務・役員）かを選択し合計金額を入力すると支給金額と源泉税額が表示されるので、支給金額の数値を、出納帳に入力する。
この時源泉税の端数処理(切り捨て)の関係で、出納帳の源泉税と計算機の源泉税額にズレが生じることが有り、その場合出納帳の「源泉税チェック」欄が赤く表示される。この場合は計算機の数値を出納帳の源泉税の欄に手入力する。合計金額は自動的に修正されるので入力不要。</t>
  </si>
  <si>
    <t>（12）</t>
    <phoneticPr fontId="53"/>
  </si>
  <si>
    <t>(注5）</t>
    <rPh sb="1" eb="2">
      <t>チュウ</t>
    </rPh>
    <phoneticPr fontId="53"/>
  </si>
  <si>
    <t>黒字目標額は、原則として行事委託料の10％。但しイベント毎に微調整して良い。</t>
    <rPh sb="0" eb="5">
      <t>クロジモクヒョウガク</t>
    </rPh>
    <rPh sb="7" eb="9">
      <t>ゲンソク</t>
    </rPh>
    <rPh sb="12" eb="17">
      <t>ギョウジイタクリョウ</t>
    </rPh>
    <rPh sb="22" eb="23">
      <t>タダ</t>
    </rPh>
    <rPh sb="28" eb="29">
      <t>ゴト</t>
    </rPh>
    <rPh sb="30" eb="33">
      <t>ビチョウセイ</t>
    </rPh>
    <rPh sb="35" eb="36">
      <t>ヨ</t>
    </rPh>
    <phoneticPr fontId="53"/>
  </si>
  <si>
    <t>2023年度金銭出納帳</t>
  </si>
  <si>
    <t>2022年度金銭出納帳</t>
  </si>
  <si>
    <t>（行事委託料に含む）、（委託料とは別に支給が有る時は内容を記載）</t>
    <rPh sb="1" eb="6">
      <t>ギョウジイタクリョウ</t>
    </rPh>
    <rPh sb="7" eb="8">
      <t>フク</t>
    </rPh>
    <rPh sb="12" eb="15">
      <t>イタクリョウ</t>
    </rPh>
    <rPh sb="17" eb="18">
      <t>ベツ</t>
    </rPh>
    <rPh sb="19" eb="21">
      <t>シキュウ</t>
    </rPh>
    <rPh sb="22" eb="23">
      <t>ア</t>
    </rPh>
    <rPh sb="24" eb="25">
      <t>トキ</t>
    </rPh>
    <rPh sb="26" eb="28">
      <t>ナイヨウ</t>
    </rPh>
    <rPh sb="29" eb="31">
      <t>キサイ</t>
    </rPh>
    <phoneticPr fontId="53"/>
  </si>
  <si>
    <t>契約書有、メールによる依頼などを記入</t>
    <rPh sb="0" eb="3">
      <t>ケイヤクショ</t>
    </rPh>
    <rPh sb="3" eb="4">
      <t>アリ</t>
    </rPh>
    <rPh sb="11" eb="13">
      <t>イライ</t>
    </rPh>
    <rPh sb="16" eb="18">
      <t>キニュウ</t>
    </rPh>
    <phoneticPr fontId="53"/>
  </si>
  <si>
    <t>FICが源泉徴収義務者（先方が源泉徴収するときはFICの受託事業とはしない）</t>
    <rPh sb="4" eb="8">
      <t>ゲンセンチョウシュウ</t>
    </rPh>
    <rPh sb="8" eb="11">
      <t>ギムシャ</t>
    </rPh>
    <rPh sb="12" eb="14">
      <t>センポウ</t>
    </rPh>
    <rPh sb="15" eb="17">
      <t>ゲンセン</t>
    </rPh>
    <rPh sb="17" eb="19">
      <t>チョウシュウ</t>
    </rPh>
    <rPh sb="28" eb="32">
      <t>ジュタクジギョウ</t>
    </rPh>
    <phoneticPr fontId="53"/>
  </si>
  <si>
    <t>報酬・給与支払い・受領証</t>
    <rPh sb="0" eb="2">
      <t>ホウシュウ</t>
    </rPh>
    <rPh sb="3" eb="5">
      <t>キュウヨ</t>
    </rPh>
    <phoneticPr fontId="53"/>
  </si>
  <si>
    <t>先方が全員付保、FICスタッフ分はスポーツ安全保険利用、などを確認する</t>
    <rPh sb="0" eb="2">
      <t>センポウ</t>
    </rPh>
    <rPh sb="3" eb="5">
      <t>ゼンイン</t>
    </rPh>
    <rPh sb="5" eb="7">
      <t>フホ</t>
    </rPh>
    <rPh sb="15" eb="16">
      <t>ブン</t>
    </rPh>
    <rPh sb="21" eb="25">
      <t>アンゼンホケン</t>
    </rPh>
    <rPh sb="25" eb="27">
      <t>リヨウ</t>
    </rPh>
    <rPh sb="31" eb="33">
      <t>カクニン</t>
    </rPh>
    <phoneticPr fontId="53"/>
  </si>
  <si>
    <t>黒字目標額は、原則として行事委託料の10％。但しイベント毎に微調整して良い。表では自動計算されるが上書き可。</t>
    <rPh sb="0" eb="5">
      <t>クロジモクヒョウガク</t>
    </rPh>
    <rPh sb="7" eb="9">
      <t>ゲンソク</t>
    </rPh>
    <rPh sb="12" eb="17">
      <t>ギョウジイタクリョウ</t>
    </rPh>
    <rPh sb="22" eb="23">
      <t>タダ</t>
    </rPh>
    <rPh sb="28" eb="29">
      <t>ゴト</t>
    </rPh>
    <rPh sb="30" eb="33">
      <t>ビチョウセイ</t>
    </rPh>
    <rPh sb="35" eb="36">
      <t>ヨ</t>
    </rPh>
    <rPh sb="38" eb="39">
      <t>ヒョウ</t>
    </rPh>
    <rPh sb="41" eb="45">
      <t>ジドウケイサン</t>
    </rPh>
    <rPh sb="49" eb="51">
      <t>ウワガ</t>
    </rPh>
    <rPh sb="52" eb="53">
      <t>カ</t>
    </rPh>
    <phoneticPr fontId="53"/>
  </si>
  <si>
    <t>講師謝金が極めて少なくなるイベント（チーフで3000円未満など）では、黒字目標額を0％～10％未満で調整して良い。</t>
    <rPh sb="0" eb="4">
      <t>コウシシャキン</t>
    </rPh>
    <rPh sb="5" eb="6">
      <t>キワ</t>
    </rPh>
    <rPh sb="8" eb="9">
      <t>スク</t>
    </rPh>
    <rPh sb="26" eb="29">
      <t>エンミマン</t>
    </rPh>
    <rPh sb="35" eb="40">
      <t>クロジモクヒョウガク</t>
    </rPh>
    <rPh sb="47" eb="49">
      <t>ミマン</t>
    </rPh>
    <rPh sb="50" eb="52">
      <t>チョウセイ</t>
    </rPh>
    <rPh sb="54" eb="55">
      <t>ヨ</t>
    </rPh>
    <phoneticPr fontId="53"/>
  </si>
  <si>
    <t>その他経費は、資料コピー代などFICが負担するその他の費用。表の下方のその他経費の欄で具体的な勘定科目を選択する。</t>
    <rPh sb="2" eb="5">
      <t>タケイヒ</t>
    </rPh>
    <rPh sb="7" eb="9">
      <t>シリョウ</t>
    </rPh>
    <rPh sb="12" eb="13">
      <t>ダイ</t>
    </rPh>
    <rPh sb="19" eb="21">
      <t>フタン</t>
    </rPh>
    <rPh sb="25" eb="26">
      <t>タ</t>
    </rPh>
    <rPh sb="27" eb="29">
      <t>ヒヨウ</t>
    </rPh>
    <rPh sb="30" eb="31">
      <t>ヒョウ</t>
    </rPh>
    <rPh sb="32" eb="34">
      <t>カホウ</t>
    </rPh>
    <rPh sb="37" eb="38">
      <t>タ</t>
    </rPh>
    <rPh sb="38" eb="40">
      <t>ケイヒ</t>
    </rPh>
    <rPh sb="41" eb="42">
      <t>ラン</t>
    </rPh>
    <rPh sb="43" eb="46">
      <t>グタイテキ</t>
    </rPh>
    <rPh sb="47" eb="49">
      <t>カンジョウ</t>
    </rPh>
    <rPh sb="49" eb="51">
      <t>カモク</t>
    </rPh>
    <rPh sb="52" eb="54">
      <t>センタク</t>
    </rPh>
    <phoneticPr fontId="53"/>
  </si>
  <si>
    <t>受託事業部案件は原則受託事業部預金口座を指定、北総・南総は本部預金口座</t>
    <rPh sb="0" eb="7">
      <t>ジュタクジギョウブアンケン</t>
    </rPh>
    <rPh sb="8" eb="10">
      <t>ゲンソク</t>
    </rPh>
    <rPh sb="10" eb="15">
      <t>ジュタクジギョウブ</t>
    </rPh>
    <rPh sb="15" eb="19">
      <t>ヨキンコウザ</t>
    </rPh>
    <rPh sb="20" eb="22">
      <t>シテイ</t>
    </rPh>
    <rPh sb="23" eb="25">
      <t>ホクソウ</t>
    </rPh>
    <rPh sb="26" eb="28">
      <t>ナンソウ</t>
    </rPh>
    <rPh sb="29" eb="31">
      <t>ホンブ</t>
    </rPh>
    <rPh sb="31" eb="35">
      <t>ヨキンコウザ</t>
    </rPh>
    <phoneticPr fontId="53"/>
  </si>
  <si>
    <t>講座名：</t>
    <phoneticPr fontId="53"/>
  </si>
  <si>
    <t>実績</t>
    <rPh sb="0" eb="2">
      <t>ジッセキ</t>
    </rPh>
    <phoneticPr fontId="53"/>
  </si>
  <si>
    <t>講師謝金(注5）</t>
    <rPh sb="0" eb="4">
      <t>コウシシャキン</t>
    </rPh>
    <phoneticPr fontId="53"/>
  </si>
  <si>
    <t>支払額の現金での受け渡しの為、最終的な支払金額を100円単位などに丸めたい時は、講師謝金で支払い額を指定して調整して良い</t>
    <rPh sb="0" eb="3">
      <t>シハライガク</t>
    </rPh>
    <rPh sb="4" eb="6">
      <t>ゲンキン</t>
    </rPh>
    <rPh sb="8" eb="9">
      <t>ウ</t>
    </rPh>
    <rPh sb="10" eb="11">
      <t>ワタ</t>
    </rPh>
    <rPh sb="13" eb="14">
      <t>タメ</t>
    </rPh>
    <rPh sb="15" eb="18">
      <t>サイシュウテキ</t>
    </rPh>
    <rPh sb="19" eb="23">
      <t>シハライキンガク</t>
    </rPh>
    <rPh sb="27" eb="30">
      <t>エンタンイ</t>
    </rPh>
    <rPh sb="33" eb="34">
      <t>マル</t>
    </rPh>
    <rPh sb="37" eb="38">
      <t>トキ</t>
    </rPh>
    <rPh sb="40" eb="42">
      <t>コウシ</t>
    </rPh>
    <rPh sb="42" eb="44">
      <t>シャキン</t>
    </rPh>
    <rPh sb="45" eb="47">
      <t>シハラ</t>
    </rPh>
    <rPh sb="48" eb="49">
      <t>ガク</t>
    </rPh>
    <rPh sb="50" eb="52">
      <t>シテイ</t>
    </rPh>
    <rPh sb="54" eb="56">
      <t>チョウセイ</t>
    </rPh>
    <rPh sb="58" eb="59">
      <t>ヨ</t>
    </rPh>
    <phoneticPr fontId="53"/>
  </si>
  <si>
    <t>支払額の現金での受け渡しの為、最終的な支払金額を100円単位などに丸めたい時は、講師謝金で支払い額を指定して調整して良い</t>
    <rPh sb="0" eb="3">
      <t>シハライガク</t>
    </rPh>
    <rPh sb="4" eb="6">
      <t>ゲンキン</t>
    </rPh>
    <rPh sb="8" eb="9">
      <t>ウ</t>
    </rPh>
    <rPh sb="10" eb="11">
      <t>ワタ</t>
    </rPh>
    <rPh sb="13" eb="14">
      <t>タメ</t>
    </rPh>
    <rPh sb="15" eb="18">
      <t>サイシュウテキ</t>
    </rPh>
    <rPh sb="19" eb="23">
      <t>シハライキンガク</t>
    </rPh>
    <rPh sb="27" eb="30">
      <t>エンタンイ</t>
    </rPh>
    <rPh sb="33" eb="34">
      <t>マル</t>
    </rPh>
    <rPh sb="37" eb="38">
      <t>トキ</t>
    </rPh>
    <phoneticPr fontId="53"/>
  </si>
  <si>
    <t>(注6）</t>
    <rPh sb="1" eb="2">
      <t>チュウ</t>
    </rPh>
    <phoneticPr fontId="53"/>
  </si>
  <si>
    <t>出納帳へ直接手入力しても良い</t>
    <rPh sb="0" eb="3">
      <t>スイトウチョウ</t>
    </rPh>
    <rPh sb="4" eb="9">
      <t>チョクセツテニュウリョク</t>
    </rPh>
    <rPh sb="12" eb="13">
      <t>ヨ</t>
    </rPh>
    <phoneticPr fontId="53"/>
  </si>
  <si>
    <t>出納帳への転記は対象項目をコピーし、値（123）でペーストする。対象項目以外を含んでのコピペはしないこと。</t>
    <rPh sb="0" eb="3">
      <t>スイトウチョウ</t>
    </rPh>
    <rPh sb="5" eb="7">
      <t>テンキ</t>
    </rPh>
    <rPh sb="8" eb="12">
      <t>タイショウコウモク</t>
    </rPh>
    <rPh sb="18" eb="19">
      <t>アタイ</t>
    </rPh>
    <rPh sb="32" eb="38">
      <t>タイショウコウモクイガイ</t>
    </rPh>
    <rPh sb="39" eb="40">
      <t>フク</t>
    </rPh>
    <phoneticPr fontId="53"/>
  </si>
  <si>
    <t>出納帳への転記は対象項目をコピーし、値（123）でペーストする。対象項目以外を含んでのコピペはしないこと。</t>
    <phoneticPr fontId="53"/>
  </si>
  <si>
    <t>出納帳へ直接手入力しても良い</t>
    <phoneticPr fontId="53"/>
  </si>
  <si>
    <t>（注6）</t>
    <rPh sb="1" eb="2">
      <t>チュウ</t>
    </rPh>
    <phoneticPr fontId="53"/>
  </si>
  <si>
    <t>（1）</t>
    <phoneticPr fontId="53"/>
  </si>
  <si>
    <t>（2）</t>
    <phoneticPr fontId="53"/>
  </si>
  <si>
    <t>本部、チェック者へのBookの提出と残高確認</t>
    <rPh sb="0" eb="2">
      <t>ホンブ</t>
    </rPh>
    <rPh sb="7" eb="8">
      <t>シャ</t>
    </rPh>
    <rPh sb="15" eb="17">
      <t>テイシュツ</t>
    </rPh>
    <rPh sb="18" eb="22">
      <t>ザンダカカクニン</t>
    </rPh>
    <phoneticPr fontId="53"/>
  </si>
  <si>
    <t>送る時には、必ず出納帳の現金・預金残高と手元の現金・預金通帳残高が一致していることを確認して、メールに確認済みの旨記載すること。</t>
    <rPh sb="0" eb="1">
      <t>オク</t>
    </rPh>
    <rPh sb="2" eb="3">
      <t>トキ</t>
    </rPh>
    <rPh sb="6" eb="7">
      <t>カナラ</t>
    </rPh>
    <rPh sb="8" eb="11">
      <t>スイトウチョウ</t>
    </rPh>
    <rPh sb="12" eb="14">
      <t>ゲンキン</t>
    </rPh>
    <rPh sb="15" eb="17">
      <t>ヨキン</t>
    </rPh>
    <rPh sb="17" eb="19">
      <t>ザンダカ</t>
    </rPh>
    <rPh sb="20" eb="22">
      <t>テモト</t>
    </rPh>
    <rPh sb="23" eb="25">
      <t>ゲンキン</t>
    </rPh>
    <rPh sb="26" eb="32">
      <t>ヨキンツウチョウザンダカ</t>
    </rPh>
    <rPh sb="33" eb="35">
      <t>イッチ</t>
    </rPh>
    <rPh sb="42" eb="44">
      <t>カクニン</t>
    </rPh>
    <rPh sb="51" eb="54">
      <t>カクニンズ</t>
    </rPh>
    <rPh sb="56" eb="57">
      <t>ムネ</t>
    </rPh>
    <rPh sb="57" eb="59">
      <t>キサイ</t>
    </rPh>
    <phoneticPr fontId="53"/>
  </si>
  <si>
    <t>会計処理Bookを本部へ提出する時は、
会計処理Book（野外講座県外）230531　の様に事業部名と日付ｙｙｍｍｄｄ　の形式でBook名を付けて送る</t>
    <rPh sb="0" eb="4">
      <t>カイケイショリ</t>
    </rPh>
    <rPh sb="9" eb="11">
      <t>ホンブ</t>
    </rPh>
    <rPh sb="12" eb="14">
      <t>テイシュツ</t>
    </rPh>
    <rPh sb="16" eb="17">
      <t>トキ</t>
    </rPh>
    <rPh sb="20" eb="24">
      <t>カイケイショリ</t>
    </rPh>
    <rPh sb="29" eb="33">
      <t>ヤガイコウザ</t>
    </rPh>
    <rPh sb="33" eb="35">
      <t>ケンガイ</t>
    </rPh>
    <rPh sb="44" eb="45">
      <t>ヨウ</t>
    </rPh>
    <rPh sb="46" eb="50">
      <t>ジギョウブメイ</t>
    </rPh>
    <rPh sb="51" eb="53">
      <t>ヒヅケ</t>
    </rPh>
    <rPh sb="61" eb="63">
      <t>ケイシキ</t>
    </rPh>
    <rPh sb="68" eb="69">
      <t>メイ</t>
    </rPh>
    <rPh sb="70" eb="71">
      <t>ツ</t>
    </rPh>
    <rPh sb="73" eb="74">
      <t>オク</t>
    </rPh>
    <phoneticPr fontId="53"/>
  </si>
  <si>
    <t>資金移動連絡票
本部から資金を受け取りたいとき、又は本部へ資金を渡したい時の連絡用に使う。資金の出し手が作成する。事業部が本部から資金を受け取りたい時はこの様式は使わず、メールにて依頼する。</t>
    <phoneticPr fontId="53"/>
  </si>
  <si>
    <t>科目</t>
    <rPh sb="0" eb="2">
      <t>カモク</t>
    </rPh>
    <phoneticPr fontId="53"/>
  </si>
  <si>
    <t>金額</t>
    <rPh sb="0" eb="2">
      <t>キンガク</t>
    </rPh>
    <phoneticPr fontId="53"/>
  </si>
  <si>
    <t>入金日</t>
    <rPh sb="0" eb="3">
      <t>ニュウキンビ</t>
    </rPh>
    <phoneticPr fontId="53"/>
  </si>
  <si>
    <t>源泉所得税（謝金）</t>
    <rPh sb="0" eb="5">
      <t>ゲンセンショトクゼイ</t>
    </rPh>
    <rPh sb="6" eb="8">
      <t>シャキン</t>
    </rPh>
    <phoneticPr fontId="53"/>
  </si>
  <si>
    <t>未収入金</t>
    <rPh sb="0" eb="4">
      <t>ミシュウニュウキン</t>
    </rPh>
    <phoneticPr fontId="53"/>
  </si>
  <si>
    <t>交通費は原則実費払い。但し上限1000円等とする運用も可とする。</t>
    <rPh sb="0" eb="32">
      <t>ハラタダエンジョウゲンモウジッピシハライゴトキヨ</t>
    </rPh>
    <phoneticPr fontId="53"/>
  </si>
  <si>
    <t>交通費は原則実費払い。但し上限1000円等とする運用も可とする。</t>
    <rPh sb="0" eb="32">
      <t>イチリツエンシハラジョウゲンモウジッピシハライゴトキヨ</t>
    </rPh>
    <phoneticPr fontId="53"/>
  </si>
  <si>
    <t>出納帳は日付、講座名、用途、現金又は預金の入出金額、支払先(立替者名)、証憑番号、交通費経路・備考を入力。現金・預金の動きが無い項目の場合は、現金欄に「0」を入力する。支払先の個人名はフルネームで記入、姓と名の間は全角ブランクを入れること。</t>
    <rPh sb="101" eb="102">
      <t>セイ</t>
    </rPh>
    <rPh sb="103" eb="104">
      <t>ナ</t>
    </rPh>
    <rPh sb="105" eb="106">
      <t>アイダ</t>
    </rPh>
    <rPh sb="107" eb="109">
      <t>ゼンカク</t>
    </rPh>
    <rPh sb="114" eb="115">
      <t>イ</t>
    </rPh>
    <phoneticPr fontId="53"/>
  </si>
  <si>
    <t>修正、行の挿入・削除
記入漏れなどに後日対応できるように、出納帳は行の挿入と削除が出来る。但し、挿入・削除した場合は計算式が入らない（又は＃REF！が表示される）ので、上の行から、数式を引っ張る（セルの右下の+をクリックして一番下までドラッグする、又は+をダブルクリックする）必要が有る。挿入削除をした時は、残高が正しく変更されているか確認すること。
月を跨いで修正する時は、本部、チェック担当者にも修正後のBookを送付する。月を跨いで源泉税が絡む項目を修正する時は、本部に相談してから変更する。</t>
    <rPh sb="0" eb="2">
      <t>シュウセイ</t>
    </rPh>
    <rPh sb="8" eb="10">
      <t>サクジョ</t>
    </rPh>
    <rPh sb="38" eb="40">
      <t>サクジョ</t>
    </rPh>
    <rPh sb="51" eb="53">
      <t>サクジョ</t>
    </rPh>
    <rPh sb="67" eb="68">
      <t>マタ</t>
    </rPh>
    <rPh sb="75" eb="77">
      <t>ヒョウジ</t>
    </rPh>
    <rPh sb="112" eb="115">
      <t>イチバンシタ</t>
    </rPh>
    <rPh sb="124" eb="125">
      <t>マタ</t>
    </rPh>
    <rPh sb="176" eb="177">
      <t>ツキ</t>
    </rPh>
    <rPh sb="178" eb="179">
      <t>マタ</t>
    </rPh>
    <rPh sb="181" eb="183">
      <t>シュウセイ</t>
    </rPh>
    <rPh sb="185" eb="186">
      <t>トキ</t>
    </rPh>
    <rPh sb="188" eb="190">
      <t>ホンブ</t>
    </rPh>
    <rPh sb="195" eb="197">
      <t>タントウ</t>
    </rPh>
    <rPh sb="197" eb="198">
      <t>シャ</t>
    </rPh>
    <rPh sb="200" eb="203">
      <t>シュウセイゴ</t>
    </rPh>
    <rPh sb="209" eb="211">
      <t>ソウフ</t>
    </rPh>
    <rPh sb="214" eb="215">
      <t>ツキ</t>
    </rPh>
    <rPh sb="216" eb="217">
      <t>マタ</t>
    </rPh>
    <rPh sb="219" eb="222">
      <t>ゲンセンゼイ</t>
    </rPh>
    <rPh sb="228" eb="230">
      <t>シュウセイ</t>
    </rPh>
    <rPh sb="232" eb="233">
      <t>トキ</t>
    </rPh>
    <rPh sb="235" eb="237">
      <t>ホンブ</t>
    </rPh>
    <rPh sb="238" eb="240">
      <t>ソウダン</t>
    </rPh>
    <rPh sb="244" eb="246">
      <t>ヘンコウ</t>
    </rPh>
    <phoneticPr fontId="53"/>
  </si>
  <si>
    <t>経費支払い・受領証の作成
（ア）出納帳のフィルター機能を使って、支払者を選択、更に勘定科目でフィルターすると、その人への指定科目での支払額が表示されるので、その金額を経費支払い・受領証の該当欄に転記する。この作業を繰り返して表を完成させる。
（イ）一般経費と源泉徴収を伴う経費の支払い・受領証は別様式を利用する
（ウ）経費支払い・受領証の様式は、各事業の内容に応じて、シートのひな形様式を適宜変更して使用して良い
（エ）ピボットテーブルを使って一括して作成する方法も有る</t>
    <rPh sb="124" eb="128">
      <t>イッパンケイヒ</t>
    </rPh>
    <rPh sb="129" eb="133">
      <t>ゲンセンチョウシュウ</t>
    </rPh>
    <rPh sb="134" eb="135">
      <t>トモナ</t>
    </rPh>
    <rPh sb="136" eb="138">
      <t>ケイヒ</t>
    </rPh>
    <rPh sb="139" eb="141">
      <t>シハラ</t>
    </rPh>
    <rPh sb="143" eb="146">
      <t>ジュリョウショウ</t>
    </rPh>
    <rPh sb="147" eb="150">
      <t>ベツヨウシキ</t>
    </rPh>
    <rPh sb="151" eb="153">
      <t>リヨウ</t>
    </rPh>
    <rPh sb="159" eb="163">
      <t>ケイヒシハラ</t>
    </rPh>
    <rPh sb="165" eb="168">
      <t>ジュリョウショウ</t>
    </rPh>
    <rPh sb="169" eb="171">
      <t>ヨウシキ</t>
    </rPh>
    <rPh sb="173" eb="176">
      <t>カクジギョウ</t>
    </rPh>
    <rPh sb="177" eb="179">
      <t>ナイヨウ</t>
    </rPh>
    <rPh sb="180" eb="181">
      <t>オウ</t>
    </rPh>
    <rPh sb="190" eb="191">
      <t>ガタ</t>
    </rPh>
    <rPh sb="191" eb="193">
      <t>ヨウシキ</t>
    </rPh>
    <rPh sb="194" eb="196">
      <t>テキギ</t>
    </rPh>
    <rPh sb="196" eb="198">
      <t>ヘンコウ</t>
    </rPh>
    <rPh sb="200" eb="202">
      <t>シヨウ</t>
    </rPh>
    <rPh sb="204" eb="205">
      <t>ヨ</t>
    </rPh>
    <phoneticPr fontId="53"/>
  </si>
  <si>
    <t>実績報告の作成
勘定科目のフィルター機能を使うと、一番下の合計欄にその勘定科目の合計金額が表示されるので、その数字を実績表に転記する
講師謝金、業務手当は、源泉税を含む金額を入力する。</t>
    <rPh sb="25" eb="28">
      <t>イチバンシタ</t>
    </rPh>
    <rPh sb="29" eb="32">
      <t>ゴウケイラン</t>
    </rPh>
    <rPh sb="67" eb="71">
      <t>コウシシャキン</t>
    </rPh>
    <rPh sb="72" eb="76">
      <t>ギョウムテアテ</t>
    </rPh>
    <rPh sb="78" eb="81">
      <t>ゲンセンゼイ</t>
    </rPh>
    <rPh sb="82" eb="83">
      <t>フク</t>
    </rPh>
    <rPh sb="84" eb="86">
      <t>キンガク</t>
    </rPh>
    <rPh sb="87" eb="89">
      <t>ニュウリョク</t>
    </rPh>
    <phoneticPr fontId="53"/>
  </si>
  <si>
    <t>入金予定連絡票
預金口座を持たない事業部において、本部の口座を使って外部から振り込してもらう時、本部へその旨連絡するための書類
但し、受託事業ワークシートを作成する場合は、その内容が含まれている部分をメールにコピペして送ることで、資金移動連絡票に変えて良い（本部の千葉銀か郵貯かは追記する）</t>
    <rPh sb="88" eb="90">
      <t>ナイヨウ</t>
    </rPh>
    <phoneticPr fontId="53"/>
  </si>
  <si>
    <t>  源泉税預り金の本部への連絡方法(月次処理)
（ア）出納帳の源泉税欄のフィルター機能で空白セルのチェックを外し、源泉税対象項目のみを表示させる（勘定科目は、源泉税対象となる講師謝金、業務謝金、業務手当、役員報酬のみになる）。更に日付欄のフィルターで対象の月のみを表示させる。
（イ）源泉税対象データを全てコピーする
（ウ）コピーしたデータを源泉税入力シートに値（123）を選択して貼り付ける。
 (エ）源泉預り金連絡票右上の発生部門をプルダウンメニューから選択する
（オ）完成した源泉預り金連絡票をBookごと本部会計担当者と会計担当理事（チェック担当者）に送る</t>
    <rPh sb="113" eb="114">
      <t>サラ</t>
    </rPh>
    <rPh sb="115" eb="117">
      <t>ヒヅケ</t>
    </rPh>
    <rPh sb="117" eb="118">
      <t>ラン</t>
    </rPh>
    <rPh sb="125" eb="127">
      <t>タイショウ</t>
    </rPh>
    <rPh sb="128" eb="129">
      <t>ツキ</t>
    </rPh>
    <rPh sb="132" eb="134">
      <t>ヒョウジ</t>
    </rPh>
    <rPh sb="266" eb="270">
      <t>タントウリジ</t>
    </rPh>
    <rPh sb="275" eb="278">
      <t>タントウシャ</t>
    </rPh>
    <phoneticPr fontId="53"/>
  </si>
  <si>
    <r>
      <t>フィルター機能
出納帳から必要な項目の数字を抽出するにはフィルター機能を使う。
項目名の脇の▽マークをクリックすると、項目名が表示されるので、その中から表示したい項目を選ぶ（複数選択可能）と、その項目のみの表になる。幾つかの項目（例えば日付と支払者名）をフィルターすると、両方の条件を満たす表になる。
またフィルターが掛かっている時は項目名の▽の左側に</t>
    </r>
    <r>
      <rPr>
        <b/>
        <sz val="10.5"/>
        <rFont val="游ゴシック"/>
        <family val="3"/>
        <charset val="128"/>
      </rPr>
      <t>・</t>
    </r>
    <r>
      <rPr>
        <sz val="10.5"/>
        <rFont val="游ゴシック"/>
        <family val="3"/>
        <charset val="128"/>
      </rPr>
      <t>が付いているので注意すること。フィルターがかかったままにしておくと、後日別の集計する時などに間違いの原因になるので、集計が終わったらフィルターは外しておく。</t>
    </r>
    <rPh sb="5" eb="7">
      <t>キノウ</t>
    </rPh>
    <rPh sb="8" eb="11">
      <t>スイトウチョウ</t>
    </rPh>
    <rPh sb="13" eb="15">
      <t>ヒツヨウ</t>
    </rPh>
    <rPh sb="16" eb="18">
      <t>コウモク</t>
    </rPh>
    <rPh sb="19" eb="21">
      <t>スウジ</t>
    </rPh>
    <rPh sb="22" eb="24">
      <t>チュウシュツ</t>
    </rPh>
    <rPh sb="33" eb="35">
      <t>キノウ</t>
    </rPh>
    <rPh sb="36" eb="37">
      <t>ツカ</t>
    </rPh>
    <rPh sb="40" eb="43">
      <t>コウモクメイ</t>
    </rPh>
    <rPh sb="59" eb="62">
      <t>コウモクメイ</t>
    </rPh>
    <rPh sb="63" eb="65">
      <t>ヒョウジ</t>
    </rPh>
    <rPh sb="73" eb="74">
      <t>ナカ</t>
    </rPh>
    <rPh sb="76" eb="78">
      <t>ヒョウジ</t>
    </rPh>
    <rPh sb="81" eb="83">
      <t>コウモク</t>
    </rPh>
    <rPh sb="84" eb="85">
      <t>エラ</t>
    </rPh>
    <rPh sb="98" eb="100">
      <t>コウモク</t>
    </rPh>
    <rPh sb="103" eb="104">
      <t>ヒョウ</t>
    </rPh>
    <rPh sb="108" eb="109">
      <t>イク</t>
    </rPh>
    <rPh sb="112" eb="114">
      <t>コウモク</t>
    </rPh>
    <rPh sb="115" eb="116">
      <t>タト</t>
    </rPh>
    <rPh sb="118" eb="120">
      <t>ヒヅケ</t>
    </rPh>
    <rPh sb="121" eb="124">
      <t>シハライシャ</t>
    </rPh>
    <rPh sb="124" eb="125">
      <t>メイ</t>
    </rPh>
    <rPh sb="136" eb="138">
      <t>リョウホウ</t>
    </rPh>
    <rPh sb="139" eb="141">
      <t>ジョウケン</t>
    </rPh>
    <rPh sb="142" eb="143">
      <t>ミ</t>
    </rPh>
    <rPh sb="145" eb="146">
      <t>ヒョウ</t>
    </rPh>
    <rPh sb="159" eb="160">
      <t>カ</t>
    </rPh>
    <rPh sb="165" eb="166">
      <t>トキ</t>
    </rPh>
    <rPh sb="167" eb="170">
      <t>コウモクメイ</t>
    </rPh>
    <rPh sb="178" eb="179">
      <t>ツ</t>
    </rPh>
    <rPh sb="185" eb="187">
      <t>チュウイ</t>
    </rPh>
    <rPh sb="211" eb="213">
      <t>ゴジツ</t>
    </rPh>
    <rPh sb="213" eb="214">
      <t>ベツ</t>
    </rPh>
    <rPh sb="215" eb="217">
      <t>シュウケイ</t>
    </rPh>
    <rPh sb="219" eb="220">
      <t>トキ</t>
    </rPh>
    <rPh sb="223" eb="225">
      <t>マチガ</t>
    </rPh>
    <rPh sb="227" eb="229">
      <t>ゲンイン</t>
    </rPh>
    <rPh sb="235" eb="237">
      <t>シュウケイ</t>
    </rPh>
    <rPh sb="238" eb="239">
      <t>オ</t>
    </rPh>
    <rPh sb="249" eb="250">
      <t>ハズ</t>
    </rPh>
    <phoneticPr fontId="5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</si>
</sst>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5" formatCode="&quot;¥&quot;#,##0;&quot;¥&quot;\-#,##0"/>
    <numFmt numFmtId="6" formatCode="&quot;¥&quot;#,##0;[Red]&quot;¥&quot;\-#,##0"/>
    <numFmt numFmtId="176" formatCode="yyyy&quot;年&quot;m&quot;月&quot;d&quot;日&quot;;@"/>
    <numFmt numFmtId="177" formatCode="#,##0_ ;[Red]\-#,##0\ "/>
    <numFmt numFmtId="178" formatCode="m&quot;月&quot;d&quot;日&quot;;@"/>
    <numFmt numFmtId="179" formatCode="m/d;@"/>
    <numFmt numFmtId="180" formatCode="yyyy/m/d;@"/>
    <numFmt numFmtId="181" formatCode="#,##0_ "/>
    <numFmt numFmtId="182" formatCode="&quot;¥&quot;#,##0_);[Red]\(&quot;¥&quot;#,##0\)"/>
    <numFmt numFmtId="183" formatCode="[$-F800]dddd\,\ mmmm\ dd\,\ yyyy"/>
    <numFmt numFmtId="184" formatCode="#,##0_);[Red]\(#,##0\)"/>
  </numFmts>
  <fonts count="65">
    <font>
      <sz val="11"/>
      <color theme="1"/>
      <name val="ＭＳ Ｐゴシック"/>
      <charset val="128"/>
      <scheme val="minor"/>
    </font>
    <font>
      <sz val="11"/>
      <color theme="1"/>
      <name val="ＭＳ Ｐゴシック"/>
      <family val="3"/>
      <charset val="128"/>
      <scheme val="minor"/>
    </font>
    <font>
      <b/>
      <sz val="14"/>
      <color theme="1"/>
      <name val="ＭＳ Ｐゴシック"/>
      <family val="3"/>
      <charset val="128"/>
    </font>
    <font>
      <sz val="11"/>
      <color theme="1"/>
      <name val="ＭＳ Ｐゴシック"/>
      <family val="3"/>
      <charset val="128"/>
    </font>
    <font>
      <sz val="9"/>
      <color theme="1"/>
      <name val="ＭＳ Ｐゴシック"/>
      <family val="3"/>
      <charset val="128"/>
      <scheme val="minor"/>
    </font>
    <font>
      <b/>
      <sz val="11"/>
      <color theme="1"/>
      <name val="ＭＳ Ｐゴシック"/>
      <family val="3"/>
      <charset val="128"/>
      <scheme val="minor"/>
    </font>
    <font>
      <sz val="11"/>
      <name val="HGPｺﾞｼｯｸE"/>
      <family val="3"/>
      <charset val="128"/>
    </font>
    <font>
      <b/>
      <sz val="11"/>
      <name val="AR P丸ゴシック体M"/>
      <family val="3"/>
      <charset val="128"/>
    </font>
    <font>
      <sz val="11"/>
      <name val="AR P丸ゴシック体M"/>
      <family val="3"/>
      <charset val="128"/>
    </font>
    <font>
      <sz val="10"/>
      <name val="AR丸ゴシック体M"/>
      <family val="3"/>
      <charset val="128"/>
    </font>
    <font>
      <b/>
      <sz val="12"/>
      <name val="AR丸ゴシック体M"/>
      <family val="3"/>
      <charset val="128"/>
    </font>
    <font>
      <b/>
      <sz val="18"/>
      <name val="AR丸ゴシック体M"/>
      <family val="3"/>
      <charset val="128"/>
    </font>
    <font>
      <b/>
      <sz val="14"/>
      <name val="AR丸ゴシック体M"/>
      <family val="3"/>
      <charset val="128"/>
    </font>
    <font>
      <b/>
      <sz val="11"/>
      <name val="AR丸ゴシック体M"/>
      <family val="3"/>
      <charset val="128"/>
    </font>
    <font>
      <sz val="11"/>
      <name val="AR丸ゴシック体M"/>
      <family val="3"/>
      <charset val="128"/>
    </font>
    <font>
      <b/>
      <sz val="14"/>
      <name val="AR P丸ゴシック体M"/>
      <family val="3"/>
      <charset val="128"/>
    </font>
    <font>
      <b/>
      <sz val="10"/>
      <name val="AR P丸ゴシック体M"/>
      <family val="3"/>
      <charset val="128"/>
    </font>
    <font>
      <sz val="11"/>
      <color rgb="FF0070C0"/>
      <name val="ＭＳ Ｐゴシック"/>
      <family val="3"/>
      <charset val="128"/>
      <scheme val="minor"/>
    </font>
    <font>
      <b/>
      <sz val="11"/>
      <name val="ＭＳ Ｐゴシック"/>
      <family val="3"/>
      <charset val="128"/>
      <scheme val="minor"/>
    </font>
    <font>
      <b/>
      <sz val="14"/>
      <name val="ＭＳ Ｐゴシック"/>
      <family val="3"/>
      <charset val="128"/>
      <scheme val="minor"/>
    </font>
    <font>
      <sz val="10"/>
      <color rgb="FF0070C0"/>
      <name val="AR P丸ゴシック体M"/>
      <family val="3"/>
      <charset val="128"/>
    </font>
    <font>
      <sz val="11"/>
      <name val="ＭＳ Ｐゴシック"/>
      <family val="3"/>
      <charset val="128"/>
      <scheme val="minor"/>
    </font>
    <font>
      <b/>
      <sz val="18"/>
      <name val="AR Pゴシック体M"/>
      <charset val="128"/>
    </font>
    <font>
      <sz val="12"/>
      <name val="AR P丸ゴシック体M"/>
      <family val="3"/>
      <charset val="128"/>
    </font>
    <font>
      <b/>
      <sz val="12"/>
      <name val="AR P丸ゴシック体M"/>
      <family val="3"/>
      <charset val="128"/>
    </font>
    <font>
      <sz val="14"/>
      <name val="AR P丸ゴシック体M"/>
      <family val="3"/>
      <charset val="128"/>
    </font>
    <font>
      <sz val="11"/>
      <name val="ＭＳ Ｐゴシック"/>
      <family val="3"/>
      <charset val="128"/>
      <scheme val="minor"/>
    </font>
    <font>
      <sz val="10"/>
      <color theme="1"/>
      <name val="ＭＳ Ｐゴシック"/>
      <family val="3"/>
      <charset val="128"/>
      <scheme val="minor"/>
    </font>
    <font>
      <b/>
      <sz val="10"/>
      <color theme="1"/>
      <name val="HGMaruGothicMPRO"/>
      <family val="2"/>
    </font>
    <font>
      <b/>
      <sz val="10"/>
      <color theme="1"/>
      <name val="HGMaruGothicMPRO"/>
      <family val="3"/>
    </font>
    <font>
      <b/>
      <sz val="10"/>
      <name val="HGMaruGothicMPRO"/>
      <family val="3"/>
    </font>
    <font>
      <sz val="10"/>
      <color theme="1"/>
      <name val="HGMaruGothicMPRO"/>
      <family val="3"/>
    </font>
    <font>
      <sz val="8"/>
      <color theme="1"/>
      <name val="HGMaruGothicMPRO"/>
      <family val="3"/>
    </font>
    <font>
      <b/>
      <sz val="10"/>
      <name val="ＭＳ Ｐゴシック"/>
      <family val="3"/>
      <charset val="128"/>
      <scheme val="minor"/>
    </font>
    <font>
      <b/>
      <sz val="9"/>
      <name val="HGMaruGothicMPRO"/>
      <family val="3"/>
    </font>
    <font>
      <b/>
      <sz val="11"/>
      <color rgb="FFFF0000"/>
      <name val="ＭＳ Ｐゴシック"/>
      <family val="3"/>
      <charset val="128"/>
      <scheme val="minor"/>
    </font>
    <font>
      <b/>
      <sz val="10.5"/>
      <color rgb="FFFF0000"/>
      <name val="ＭＳ Ｐゴシック"/>
      <family val="3"/>
      <charset val="128"/>
      <scheme val="minor"/>
    </font>
    <font>
      <b/>
      <sz val="12"/>
      <color theme="1"/>
      <name val="ＭＳ Ｐゴシック"/>
      <family val="3"/>
      <charset val="128"/>
      <scheme val="minor"/>
    </font>
    <font>
      <sz val="11"/>
      <color rgb="FFFF0000"/>
      <name val="ＭＳ Ｐゴシック"/>
      <family val="3"/>
      <charset val="128"/>
      <scheme val="minor"/>
    </font>
    <font>
      <b/>
      <sz val="6"/>
      <color rgb="FFFF0000"/>
      <name val="ＭＳ Ｐゴシック"/>
      <family val="3"/>
      <charset val="128"/>
      <scheme val="minor"/>
    </font>
    <font>
      <sz val="11"/>
      <color theme="0"/>
      <name val="ＭＳ Ｐゴシック"/>
      <family val="3"/>
      <charset val="128"/>
      <scheme val="minor"/>
    </font>
    <font>
      <sz val="10"/>
      <color theme="8" tint="-0.499984740745262"/>
      <name val="AR丸ゴシック体M"/>
      <family val="3"/>
      <charset val="128"/>
    </font>
    <font>
      <sz val="8"/>
      <color theme="1"/>
      <name val="ＭＳ Ｐゴシック"/>
      <family val="3"/>
      <charset val="128"/>
      <scheme val="minor"/>
    </font>
    <font>
      <b/>
      <sz val="18"/>
      <color theme="1"/>
      <name val="AR丸ゴシック体M"/>
      <family val="3"/>
      <charset val="128"/>
    </font>
    <font>
      <i/>
      <sz val="11"/>
      <name val="AR丸ゴシック体M"/>
      <family val="3"/>
      <charset val="128"/>
    </font>
    <font>
      <i/>
      <sz val="11"/>
      <color theme="1"/>
      <name val="AR丸ゴシック体M"/>
      <family val="3"/>
      <charset val="128"/>
    </font>
    <font>
      <i/>
      <sz val="10"/>
      <color theme="1"/>
      <name val="AR丸ゴシック体M"/>
      <family val="3"/>
      <charset val="128"/>
    </font>
    <font>
      <sz val="11.5"/>
      <name val="AR丸ゴシック体M"/>
      <family val="3"/>
      <charset val="128"/>
    </font>
    <font>
      <sz val="10.5"/>
      <color theme="1"/>
      <name val="AR丸ゴシック体M"/>
      <family val="3"/>
      <charset val="128"/>
    </font>
    <font>
      <sz val="10"/>
      <color theme="1"/>
      <name val="AR丸ゴシック体M"/>
      <family val="3"/>
      <charset val="128"/>
    </font>
    <font>
      <sz val="11"/>
      <color theme="1"/>
      <name val="AR丸ゴシック体M"/>
      <family val="3"/>
      <charset val="128"/>
    </font>
    <font>
      <sz val="11"/>
      <color theme="1"/>
      <name val="HGPｺﾞｼｯｸE"/>
      <family val="3"/>
      <charset val="128"/>
    </font>
    <font>
      <sz val="11"/>
      <color theme="1"/>
      <name val="游ゴシック"/>
      <family val="3"/>
      <charset val="128"/>
    </font>
    <font>
      <sz val="6"/>
      <name val="ＭＳ Ｐゴシック"/>
      <family val="3"/>
      <charset val="128"/>
      <scheme val="minor"/>
    </font>
    <font>
      <b/>
      <sz val="10"/>
      <color rgb="FFFF0000"/>
      <name val="ＭＳ Ｐゴシック"/>
      <family val="3"/>
      <charset val="128"/>
      <scheme val="minor"/>
    </font>
    <font>
      <sz val="10.5"/>
      <name val="ＭＳ Ｐゴシック"/>
      <family val="3"/>
      <charset val="128"/>
      <scheme val="minor"/>
    </font>
    <font>
      <b/>
      <sz val="10"/>
      <color theme="1"/>
      <name val="ＭＳ Ｐゴシック"/>
      <family val="3"/>
      <charset val="128"/>
    </font>
    <font>
      <sz val="11"/>
      <name val="ＭＳ Ｐゴシック"/>
      <family val="3"/>
      <charset val="128"/>
      <scheme val="major"/>
    </font>
    <font>
      <sz val="6"/>
      <name val="ＭＳ Ｐゴシック"/>
      <family val="2"/>
      <charset val="128"/>
      <scheme val="minor"/>
    </font>
    <font>
      <sz val="6"/>
      <name val="ＭＳ Ｐゴシック"/>
      <family val="3"/>
      <charset val="128"/>
    </font>
    <font>
      <b/>
      <sz val="10"/>
      <color theme="1"/>
      <name val="HGMaruGothicMPRO"/>
      <family val="3"/>
      <charset val="128"/>
    </font>
    <font>
      <sz val="15"/>
      <color theme="1"/>
      <name val="ＭＳ Ｐゴシック"/>
      <family val="3"/>
      <charset val="128"/>
      <scheme val="minor"/>
    </font>
    <font>
      <b/>
      <sz val="10"/>
      <name val="HGMaruGothicMPRO"/>
      <family val="3"/>
      <charset val="128"/>
    </font>
    <font>
      <sz val="10.5"/>
      <name val="游ゴシック"/>
      <family val="3"/>
      <charset val="128"/>
    </font>
    <font>
      <b/>
      <sz val="10.5"/>
      <name val="游ゴシック"/>
      <family val="3"/>
      <charset val="128"/>
    </font>
  </fonts>
  <fills count="13">
    <fill>
      <patternFill patternType="none"/>
    </fill>
    <fill>
      <patternFill patternType="gray125"/>
    </fill>
    <fill>
      <patternFill patternType="solid">
        <fgColor theme="7" tint="0.79995117038483843"/>
        <bgColor indexed="64"/>
      </patternFill>
    </fill>
    <fill>
      <patternFill patternType="solid">
        <fgColor theme="6" tint="0.79992065187536243"/>
        <bgColor indexed="64"/>
      </patternFill>
    </fill>
    <fill>
      <patternFill patternType="solid">
        <fgColor theme="9" tint="0.59999389629810485"/>
        <bgColor indexed="64"/>
      </patternFill>
    </fill>
    <fill>
      <patternFill patternType="solid">
        <fgColor theme="7" tint="0.79992065187536243"/>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2"/>
        <bgColor indexed="64"/>
      </patternFill>
    </fill>
  </fills>
  <borders count="168">
    <border>
      <left/>
      <right/>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auto="1"/>
      </right>
      <top style="medium">
        <color auto="1"/>
      </top>
      <bottom/>
      <diagonal/>
    </border>
    <border>
      <left/>
      <right/>
      <top style="medium">
        <color auto="1"/>
      </top>
      <bottom/>
      <diagonal/>
    </border>
    <border>
      <left style="medium">
        <color auto="1"/>
      </left>
      <right/>
      <top style="medium">
        <color auto="1"/>
      </top>
      <bottom style="thin">
        <color auto="1"/>
      </bottom>
      <diagonal/>
    </border>
    <border>
      <left style="medium">
        <color auto="1"/>
      </left>
      <right style="medium">
        <color auto="1"/>
      </right>
      <top/>
      <bottom style="thin">
        <color auto="1"/>
      </bottom>
      <diagonal/>
    </border>
    <border>
      <left style="medium">
        <color auto="1"/>
      </left>
      <right/>
      <top style="thin">
        <color auto="1"/>
      </top>
      <bottom style="thin">
        <color auto="1"/>
      </bottom>
      <diagonal/>
    </border>
    <border>
      <left style="medium">
        <color auto="1"/>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style="medium">
        <color auto="1"/>
      </left>
      <right style="medium">
        <color auto="1"/>
      </right>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thin">
        <color auto="1"/>
      </bottom>
      <diagonal/>
    </border>
    <border>
      <left/>
      <right/>
      <top style="thin">
        <color auto="1"/>
      </top>
      <bottom style="thin">
        <color auto="1"/>
      </bottom>
      <diagonal/>
    </border>
    <border>
      <left style="medium">
        <color auto="1"/>
      </left>
      <right style="medium">
        <color auto="1"/>
      </right>
      <top style="thin">
        <color auto="1"/>
      </top>
      <bottom/>
      <diagonal/>
    </border>
    <border>
      <left style="thin">
        <color auto="1"/>
      </left>
      <right/>
      <top style="medium">
        <color auto="1"/>
      </top>
      <bottom/>
      <diagonal/>
    </border>
    <border>
      <left style="medium">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diagonalUp="1">
      <left style="medium">
        <color auto="1"/>
      </left>
      <right style="medium">
        <color auto="1"/>
      </right>
      <top style="medium">
        <color auto="1"/>
      </top>
      <bottom style="medium">
        <color auto="1"/>
      </bottom>
      <diagonal style="thin">
        <color auto="1"/>
      </diagonal>
    </border>
    <border>
      <left style="medium">
        <color auto="1"/>
      </left>
      <right style="thin">
        <color auto="1"/>
      </right>
      <top style="medium">
        <color auto="1"/>
      </top>
      <bottom/>
      <diagonal/>
    </border>
    <border>
      <left/>
      <right style="medium">
        <color auto="1"/>
      </right>
      <top style="medium">
        <color auto="1"/>
      </top>
      <bottom/>
      <diagonal/>
    </border>
    <border>
      <left style="medium">
        <color auto="1"/>
      </left>
      <right style="thin">
        <color theme="8" tint="-0.249977111117893"/>
      </right>
      <top style="medium">
        <color auto="1"/>
      </top>
      <bottom style="thin">
        <color theme="8" tint="-0.249977111117893"/>
      </bottom>
      <diagonal/>
    </border>
    <border>
      <left style="thin">
        <color theme="8" tint="-0.249977111117893"/>
      </left>
      <right style="thin">
        <color theme="8" tint="-0.249977111117893"/>
      </right>
      <top style="medium">
        <color auto="1"/>
      </top>
      <bottom style="thin">
        <color theme="8" tint="-0.249977111117893"/>
      </bottom>
      <diagonal/>
    </border>
    <border>
      <left style="thin">
        <color theme="8" tint="-0.249977111117893"/>
      </left>
      <right style="medium">
        <color auto="1"/>
      </right>
      <top style="medium">
        <color auto="1"/>
      </top>
      <bottom style="thin">
        <color theme="8" tint="-0.249977111117893"/>
      </bottom>
      <diagonal/>
    </border>
    <border>
      <left style="medium">
        <color auto="1"/>
      </left>
      <right style="thin">
        <color theme="8" tint="-0.249977111117893"/>
      </right>
      <top style="thin">
        <color theme="8" tint="-0.249977111117893"/>
      </top>
      <bottom style="medium">
        <color auto="1"/>
      </bottom>
      <diagonal/>
    </border>
    <border>
      <left style="thin">
        <color theme="8" tint="-0.249977111117893"/>
      </left>
      <right style="thin">
        <color theme="8" tint="-0.249977111117893"/>
      </right>
      <top style="thin">
        <color theme="8" tint="-0.249977111117893"/>
      </top>
      <bottom style="medium">
        <color auto="1"/>
      </bottom>
      <diagonal/>
    </border>
    <border>
      <left style="thin">
        <color theme="8" tint="-0.249977111117893"/>
      </left>
      <right style="medium">
        <color auto="1"/>
      </right>
      <top style="thin">
        <color theme="8" tint="-0.249977111117893"/>
      </top>
      <bottom style="medium">
        <color auto="1"/>
      </bottom>
      <diagonal/>
    </border>
    <border>
      <left/>
      <right/>
      <top/>
      <bottom style="medium">
        <color auto="1"/>
      </bottom>
      <diagonal/>
    </border>
    <border>
      <left style="medium">
        <color auto="1"/>
      </left>
      <right style="thin">
        <color theme="8" tint="-0.249977111117893"/>
      </right>
      <top style="medium">
        <color auto="1"/>
      </top>
      <bottom style="medium">
        <color auto="1"/>
      </bottom>
      <diagonal/>
    </border>
    <border>
      <left style="thin">
        <color theme="8" tint="-0.249977111117893"/>
      </left>
      <right style="thin">
        <color theme="8" tint="-0.249977111117893"/>
      </right>
      <top style="medium">
        <color auto="1"/>
      </top>
      <bottom style="medium">
        <color auto="1"/>
      </bottom>
      <diagonal/>
    </border>
    <border>
      <left style="thin">
        <color theme="8" tint="-0.249977111117893"/>
      </left>
      <right/>
      <top style="medium">
        <color auto="1"/>
      </top>
      <bottom style="medium">
        <color auto="1"/>
      </bottom>
      <diagonal/>
    </border>
    <border>
      <left/>
      <right style="thin">
        <color theme="8" tint="-0.249977111117893"/>
      </right>
      <top style="medium">
        <color auto="1"/>
      </top>
      <bottom style="medium">
        <color auto="1"/>
      </bottom>
      <diagonal/>
    </border>
    <border>
      <left style="thin">
        <color theme="8" tint="-0.249977111117893"/>
      </left>
      <right style="medium">
        <color auto="1"/>
      </right>
      <top style="medium">
        <color auto="1"/>
      </top>
      <bottom style="medium">
        <color auto="1"/>
      </bottom>
      <diagonal/>
    </border>
    <border>
      <left/>
      <right style="thin">
        <color theme="8" tint="-0.249977111117893"/>
      </right>
      <top/>
      <bottom style="thin">
        <color auto="1"/>
      </bottom>
      <diagonal/>
    </border>
    <border>
      <left style="thin">
        <color theme="8" tint="-0.249977111117893"/>
      </left>
      <right/>
      <top/>
      <bottom style="thin">
        <color auto="1"/>
      </bottom>
      <diagonal/>
    </border>
    <border>
      <left/>
      <right style="medium">
        <color auto="1"/>
      </right>
      <top/>
      <bottom style="thin">
        <color auto="1"/>
      </bottom>
      <diagonal/>
    </border>
    <border>
      <left style="medium">
        <color auto="1"/>
      </left>
      <right/>
      <top/>
      <bottom style="medium">
        <color auto="1"/>
      </bottom>
      <diagonal/>
    </border>
    <border>
      <left/>
      <right style="thin">
        <color theme="8" tint="-0.249977111117893"/>
      </right>
      <top/>
      <bottom style="medium">
        <color auto="1"/>
      </bottom>
      <diagonal/>
    </border>
    <border>
      <left style="thin">
        <color theme="8" tint="-0.249977111117893"/>
      </left>
      <right/>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right style="thin">
        <color theme="8" tint="-0.249977111117893"/>
      </right>
      <top style="medium">
        <color auto="1"/>
      </top>
      <bottom style="thin">
        <color auto="1"/>
      </bottom>
      <diagonal/>
    </border>
    <border>
      <left style="thin">
        <color auto="1"/>
      </left>
      <right style="thin">
        <color auto="1"/>
      </right>
      <top/>
      <bottom style="medium">
        <color auto="1"/>
      </bottom>
      <diagonal/>
    </border>
    <border>
      <left style="medium">
        <color theme="1" tint="4.9989318521683403E-2"/>
      </left>
      <right/>
      <top style="medium">
        <color theme="1" tint="4.9989318521683403E-2"/>
      </top>
      <bottom style="thin">
        <color auto="1"/>
      </bottom>
      <diagonal/>
    </border>
    <border>
      <left/>
      <right/>
      <top style="medium">
        <color theme="1" tint="4.9989318521683403E-2"/>
      </top>
      <bottom style="thin">
        <color auto="1"/>
      </bottom>
      <diagonal/>
    </border>
    <border>
      <left style="thin">
        <color auto="1"/>
      </left>
      <right/>
      <top style="medium">
        <color theme="1" tint="4.9989318521683403E-2"/>
      </top>
      <bottom style="thin">
        <color auto="1"/>
      </bottom>
      <diagonal/>
    </border>
    <border>
      <left/>
      <right style="thin">
        <color auto="1"/>
      </right>
      <top style="medium">
        <color theme="1" tint="4.9989318521683403E-2"/>
      </top>
      <bottom style="thin">
        <color auto="1"/>
      </bottom>
      <diagonal/>
    </border>
    <border>
      <left/>
      <right style="medium">
        <color theme="1" tint="4.9989318521683403E-2"/>
      </right>
      <top style="medium">
        <color theme="1" tint="4.9989318521683403E-2"/>
      </top>
      <bottom style="thin">
        <color auto="1"/>
      </bottom>
      <diagonal/>
    </border>
    <border>
      <left style="medium">
        <color theme="1" tint="4.9989318521683403E-2"/>
      </left>
      <right/>
      <top style="thin">
        <color auto="1"/>
      </top>
      <bottom style="medium">
        <color theme="1" tint="4.9989318521683403E-2"/>
      </bottom>
      <diagonal/>
    </border>
    <border>
      <left style="double">
        <color auto="1"/>
      </left>
      <right style="thin">
        <color theme="8" tint="-0.24994659260841701"/>
      </right>
      <top style="thin">
        <color auto="1"/>
      </top>
      <bottom style="medium">
        <color theme="1" tint="4.9989318521683403E-2"/>
      </bottom>
      <diagonal/>
    </border>
    <border>
      <left style="thin">
        <color theme="8" tint="-0.24994659260841701"/>
      </left>
      <right style="thin">
        <color theme="8" tint="-0.24994659260841701"/>
      </right>
      <top style="thin">
        <color auto="1"/>
      </top>
      <bottom style="medium">
        <color theme="1" tint="4.9989318521683403E-2"/>
      </bottom>
      <diagonal/>
    </border>
    <border>
      <left style="thin">
        <color theme="8" tint="-0.24994659260841701"/>
      </left>
      <right style="medium">
        <color theme="1" tint="4.9989318521683403E-2"/>
      </right>
      <top style="thin">
        <color auto="1"/>
      </top>
      <bottom style="medium">
        <color theme="1" tint="4.9989318521683403E-2"/>
      </bottom>
      <diagonal/>
    </border>
    <border>
      <left style="medium">
        <color theme="1" tint="4.9989318521683403E-2"/>
      </left>
      <right/>
      <top/>
      <bottom/>
      <diagonal/>
    </border>
    <border>
      <left style="double">
        <color auto="1"/>
      </left>
      <right style="thin">
        <color theme="8" tint="-0.24994659260841701"/>
      </right>
      <top/>
      <bottom/>
      <diagonal/>
    </border>
    <border>
      <left style="thin">
        <color theme="8" tint="-0.24994659260841701"/>
      </left>
      <right style="thin">
        <color theme="8" tint="-0.24994659260841701"/>
      </right>
      <top/>
      <bottom/>
      <diagonal/>
    </border>
    <border>
      <left style="thin">
        <color theme="8" tint="-0.24994659260841701"/>
      </left>
      <right style="medium">
        <color theme="1" tint="4.9989318521683403E-2"/>
      </right>
      <top/>
      <bottom/>
      <diagonal/>
    </border>
    <border>
      <left style="medium">
        <color theme="1" tint="4.9989318521683403E-2"/>
      </left>
      <right/>
      <top style="dotted">
        <color theme="1" tint="4.9989318521683403E-2"/>
      </top>
      <bottom style="dotted">
        <color theme="1" tint="4.9989318521683403E-2"/>
      </bottom>
      <diagonal/>
    </border>
    <border>
      <left style="double">
        <color auto="1"/>
      </left>
      <right style="thin">
        <color theme="8" tint="-0.24994659260841701"/>
      </right>
      <top style="dotted">
        <color theme="1" tint="4.9989318521683403E-2"/>
      </top>
      <bottom style="dotted">
        <color theme="1" tint="4.9989318521683403E-2"/>
      </bottom>
      <diagonal/>
    </border>
    <border>
      <left style="thin">
        <color theme="8" tint="-0.24994659260841701"/>
      </left>
      <right style="thin">
        <color theme="8" tint="-0.24994659260841701"/>
      </right>
      <top style="dotted">
        <color theme="1" tint="4.9989318521683403E-2"/>
      </top>
      <bottom style="dotted">
        <color theme="1" tint="4.9989318521683403E-2"/>
      </bottom>
      <diagonal/>
    </border>
    <border>
      <left style="thin">
        <color theme="8" tint="-0.24994659260841701"/>
      </left>
      <right style="medium">
        <color theme="1" tint="4.9989318521683403E-2"/>
      </right>
      <top style="dotted">
        <color theme="1" tint="4.9989318521683403E-2"/>
      </top>
      <bottom style="dotted">
        <color theme="1" tint="4.9989318521683403E-2"/>
      </bottom>
      <diagonal/>
    </border>
    <border>
      <left style="medium">
        <color theme="1" tint="4.9989318521683403E-2"/>
      </left>
      <right/>
      <top style="dotted">
        <color theme="1" tint="4.9989318521683403E-2"/>
      </top>
      <bottom/>
      <diagonal/>
    </border>
    <border>
      <left style="double">
        <color auto="1"/>
      </left>
      <right style="thin">
        <color theme="8" tint="-0.24994659260841701"/>
      </right>
      <top style="dotted">
        <color theme="1" tint="4.9989318521683403E-2"/>
      </top>
      <bottom/>
      <diagonal/>
    </border>
    <border>
      <left style="thin">
        <color theme="8" tint="-0.24994659260841701"/>
      </left>
      <right style="thin">
        <color theme="8" tint="-0.24994659260841701"/>
      </right>
      <top style="dotted">
        <color theme="1" tint="4.9989318521683403E-2"/>
      </top>
      <bottom/>
      <diagonal/>
    </border>
    <border>
      <left style="thin">
        <color theme="8" tint="-0.24994659260841701"/>
      </left>
      <right style="medium">
        <color theme="1" tint="4.9989318521683403E-2"/>
      </right>
      <top style="dotted">
        <color theme="1" tint="4.9989318521683403E-2"/>
      </top>
      <bottom/>
      <diagonal/>
    </border>
    <border>
      <left style="medium">
        <color theme="1" tint="4.9989318521683403E-2"/>
      </left>
      <right style="double">
        <color theme="1" tint="4.9989318521683403E-2"/>
      </right>
      <top style="dotted">
        <color theme="1" tint="4.9989318521683403E-2"/>
      </top>
      <bottom style="dotted">
        <color theme="1" tint="4.9989318521683403E-2"/>
      </bottom>
      <diagonal/>
    </border>
    <border>
      <left/>
      <right/>
      <top style="dotted">
        <color theme="1" tint="4.9989318521683403E-2"/>
      </top>
      <bottom style="dotted">
        <color theme="1" tint="4.9989318521683403E-2"/>
      </bottom>
      <diagonal/>
    </border>
    <border>
      <left/>
      <right style="medium">
        <color theme="1" tint="4.9989318521683403E-2"/>
      </right>
      <top style="dotted">
        <color theme="1" tint="4.9989318521683403E-2"/>
      </top>
      <bottom style="dotted">
        <color theme="1" tint="4.9989318521683403E-2"/>
      </bottom>
      <diagonal/>
    </border>
    <border>
      <left style="medium">
        <color theme="1" tint="4.9989318521683403E-2"/>
      </left>
      <right/>
      <top/>
      <bottom style="double">
        <color auto="1"/>
      </bottom>
      <diagonal/>
    </border>
    <border>
      <left style="double">
        <color auto="1"/>
      </left>
      <right style="dotted">
        <color theme="8" tint="-0.24994659260841701"/>
      </right>
      <top/>
      <bottom style="double">
        <color auto="1"/>
      </bottom>
      <diagonal/>
    </border>
    <border>
      <left/>
      <right/>
      <top/>
      <bottom style="double">
        <color auto="1"/>
      </bottom>
      <diagonal/>
    </border>
    <border>
      <left style="thin">
        <color auto="1"/>
      </left>
      <right/>
      <top/>
      <bottom style="double">
        <color auto="1"/>
      </bottom>
      <diagonal/>
    </border>
    <border>
      <left/>
      <right style="dotted">
        <color auto="1"/>
      </right>
      <top/>
      <bottom style="double">
        <color auto="1"/>
      </bottom>
      <diagonal/>
    </border>
    <border>
      <left/>
      <right style="medium">
        <color theme="1" tint="4.9989318521683403E-2"/>
      </right>
      <top/>
      <bottom style="double">
        <color auto="1"/>
      </bottom>
      <diagonal/>
    </border>
    <border>
      <left style="medium">
        <color theme="1" tint="4.9989318521683403E-2"/>
      </left>
      <right/>
      <top style="dotted">
        <color theme="1" tint="4.9989318521683403E-2"/>
      </top>
      <bottom style="double">
        <color auto="1"/>
      </bottom>
      <diagonal/>
    </border>
    <border>
      <left style="double">
        <color auto="1"/>
      </left>
      <right style="thin">
        <color theme="8" tint="-0.24994659260841701"/>
      </right>
      <top style="dotted">
        <color theme="1" tint="4.9989318521683403E-2"/>
      </top>
      <bottom style="double">
        <color auto="1"/>
      </bottom>
      <diagonal/>
    </border>
    <border>
      <left style="thin">
        <color theme="8" tint="-0.24994659260841701"/>
      </left>
      <right style="thin">
        <color theme="8" tint="-0.24994659260841701"/>
      </right>
      <top style="dotted">
        <color theme="1" tint="4.9989318521683403E-2"/>
      </top>
      <bottom style="double">
        <color auto="1"/>
      </bottom>
      <diagonal/>
    </border>
    <border>
      <left style="thin">
        <color theme="8" tint="-0.24994659260841701"/>
      </left>
      <right style="medium">
        <color theme="1" tint="4.9989318521683403E-2"/>
      </right>
      <top style="dotted">
        <color theme="1" tint="4.9989318521683403E-2"/>
      </top>
      <bottom style="double">
        <color auto="1"/>
      </bottom>
      <diagonal/>
    </border>
    <border>
      <left style="double">
        <color auto="1"/>
      </left>
      <right/>
      <top/>
      <bottom style="double">
        <color auto="1"/>
      </bottom>
      <diagonal/>
    </border>
    <border>
      <left/>
      <right style="thin">
        <color theme="8" tint="-0.24994659260841701"/>
      </right>
      <top/>
      <bottom style="double">
        <color auto="1"/>
      </bottom>
      <diagonal/>
    </border>
    <border>
      <left style="thin">
        <color theme="8" tint="-0.24994659260841701"/>
      </left>
      <right/>
      <top/>
      <bottom style="double">
        <color auto="1"/>
      </bottom>
      <diagonal/>
    </border>
    <border>
      <left style="medium">
        <color theme="1" tint="4.9989318521683403E-2"/>
      </left>
      <right/>
      <top/>
      <bottom style="medium">
        <color theme="1" tint="4.9989318521683403E-2"/>
      </bottom>
      <diagonal/>
    </border>
    <border>
      <left style="double">
        <color auto="1"/>
      </left>
      <right style="thin">
        <color theme="8" tint="-0.24994659260841701"/>
      </right>
      <top/>
      <bottom style="medium">
        <color theme="1" tint="4.9989318521683403E-2"/>
      </bottom>
      <diagonal/>
    </border>
    <border>
      <left style="thin">
        <color theme="8" tint="-0.24994659260841701"/>
      </left>
      <right style="thin">
        <color theme="8" tint="-0.24994659260841701"/>
      </right>
      <top/>
      <bottom style="medium">
        <color theme="1" tint="4.9989318521683403E-2"/>
      </bottom>
      <diagonal/>
    </border>
    <border>
      <left style="thin">
        <color theme="8" tint="-0.24994659260841701"/>
      </left>
      <right style="medium">
        <color theme="1" tint="4.9989318521683403E-2"/>
      </right>
      <top/>
      <bottom style="medium">
        <color theme="1" tint="4.9989318521683403E-2"/>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style="medium">
        <color auto="1"/>
      </right>
      <top style="thin">
        <color auto="1"/>
      </top>
      <bottom/>
      <diagonal/>
    </border>
    <border>
      <left/>
      <right style="thin">
        <color auto="1"/>
      </right>
      <top/>
      <bottom style="thin">
        <color auto="1"/>
      </bottom>
      <diagonal/>
    </border>
    <border>
      <left/>
      <right style="medium">
        <color auto="1"/>
      </right>
      <top style="thin">
        <color auto="1"/>
      </top>
      <bottom style="thin">
        <color auto="1"/>
      </bottom>
      <diagonal/>
    </border>
    <border diagonalUp="1">
      <left style="medium">
        <color auto="1"/>
      </left>
      <right style="thin">
        <color auto="1"/>
      </right>
      <top style="thin">
        <color auto="1"/>
      </top>
      <bottom style="thin">
        <color auto="1"/>
      </bottom>
      <diagonal style="thin">
        <color auto="1"/>
      </diagonal>
    </border>
    <border diagonalUp="1">
      <left style="thin">
        <color auto="1"/>
      </left>
      <right style="thin">
        <color auto="1"/>
      </right>
      <top style="thin">
        <color auto="1"/>
      </top>
      <bottom style="thin">
        <color auto="1"/>
      </bottom>
      <diagonal style="thin">
        <color auto="1"/>
      </diagonal>
    </border>
    <border>
      <left style="medium">
        <color auto="1"/>
      </left>
      <right/>
      <top style="medium">
        <color auto="1"/>
      </top>
      <bottom style="double">
        <color auto="1"/>
      </bottom>
      <diagonal/>
    </border>
    <border>
      <left/>
      <right style="thin">
        <color auto="1"/>
      </right>
      <top style="medium">
        <color auto="1"/>
      </top>
      <bottom style="double">
        <color auto="1"/>
      </bottom>
      <diagonal/>
    </border>
    <border>
      <left style="thin">
        <color auto="1"/>
      </left>
      <right/>
      <top style="medium">
        <color auto="1"/>
      </top>
      <bottom style="double">
        <color auto="1"/>
      </bottom>
      <diagonal/>
    </border>
    <border>
      <left/>
      <right/>
      <top style="medium">
        <color auto="1"/>
      </top>
      <bottom style="double">
        <color auto="1"/>
      </bottom>
      <diagonal/>
    </border>
    <border>
      <left style="medium">
        <color auto="1"/>
      </left>
      <right/>
      <top style="double">
        <color auto="1"/>
      </top>
      <bottom/>
      <diagonal/>
    </border>
    <border>
      <left/>
      <right style="thin">
        <color auto="1"/>
      </right>
      <top style="double">
        <color auto="1"/>
      </top>
      <bottom/>
      <diagonal/>
    </border>
    <border>
      <left style="thin">
        <color auto="1"/>
      </left>
      <right style="thin">
        <color auto="1"/>
      </right>
      <top style="double">
        <color auto="1"/>
      </top>
      <bottom/>
      <diagonal/>
    </border>
    <border>
      <left style="medium">
        <color auto="1"/>
      </left>
      <right/>
      <top/>
      <bottom/>
      <diagonal/>
    </border>
    <border>
      <left/>
      <right style="thin">
        <color auto="1"/>
      </right>
      <top/>
      <bottom/>
      <diagonal/>
    </border>
    <border>
      <left/>
      <right style="thin">
        <color auto="1"/>
      </right>
      <top/>
      <bottom style="medium">
        <color auto="1"/>
      </bottom>
      <diagonal/>
    </border>
    <border>
      <left style="medium">
        <color auto="1"/>
      </left>
      <right/>
      <top style="thin">
        <color auto="1"/>
      </top>
      <bottom style="medium">
        <color auto="1"/>
      </bottom>
      <diagonal/>
    </border>
    <border>
      <left style="medium">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right style="medium">
        <color auto="1"/>
      </right>
      <top style="medium">
        <color auto="1"/>
      </top>
      <bottom style="double">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medium">
        <color auto="1"/>
      </top>
      <bottom style="medium">
        <color auto="1"/>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style="medium">
        <color auto="1"/>
      </right>
      <top/>
      <bottom/>
      <diagonal/>
    </border>
    <border>
      <left style="medium">
        <color auto="1"/>
      </left>
      <right style="medium">
        <color auto="1"/>
      </right>
      <top/>
      <bottom/>
      <diagonal/>
    </border>
    <border>
      <left/>
      <right/>
      <top/>
      <bottom style="thin">
        <color auto="1"/>
      </bottom>
      <diagonal/>
    </border>
    <border>
      <left style="thin">
        <color auto="1"/>
      </left>
      <right/>
      <top/>
      <bottom/>
      <diagonal/>
    </border>
    <border>
      <left/>
      <right/>
      <top style="thin">
        <color auto="1"/>
      </top>
      <bottom/>
      <diagonal/>
    </border>
    <border>
      <left/>
      <right/>
      <top style="thin">
        <color auto="1"/>
      </top>
      <bottom style="medium">
        <color indexed="64"/>
      </bottom>
      <diagonal/>
    </border>
    <border diagonalUp="1">
      <left style="medium">
        <color auto="1"/>
      </left>
      <right style="thin">
        <color auto="1"/>
      </right>
      <top/>
      <bottom style="thin">
        <color auto="1"/>
      </bottom>
      <diagonal style="thin">
        <color auto="1"/>
      </diagonal>
    </border>
    <border diagonalUp="1">
      <left style="thin">
        <color auto="1"/>
      </left>
      <right style="thin">
        <color auto="1"/>
      </right>
      <top/>
      <bottom style="thin">
        <color auto="1"/>
      </bottom>
      <diagonal style="thin">
        <color auto="1"/>
      </diagonal>
    </border>
    <border>
      <left style="thin">
        <color auto="1"/>
      </left>
      <right style="medium">
        <color auto="1"/>
      </right>
      <top style="thin">
        <color auto="1"/>
      </top>
      <bottom/>
      <diagonal/>
    </border>
    <border diagonalUp="1">
      <left style="thin">
        <color auto="1"/>
      </left>
      <right style="medium">
        <color indexed="64"/>
      </right>
      <top/>
      <bottom style="thin">
        <color auto="1"/>
      </bottom>
      <diagonal style="thin">
        <color auto="1"/>
      </diagonal>
    </border>
    <border diagonalUp="1">
      <left style="thin">
        <color auto="1"/>
      </left>
      <right style="medium">
        <color indexed="64"/>
      </right>
      <top style="thin">
        <color auto="1"/>
      </top>
      <bottom style="thin">
        <color auto="1"/>
      </bottom>
      <diagonal style="thin">
        <color auto="1"/>
      </diagonal>
    </border>
    <border>
      <left style="medium">
        <color auto="1"/>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style="medium">
        <color auto="1"/>
      </right>
      <top style="thin">
        <color auto="1"/>
      </top>
      <bottom style="double">
        <color indexed="64"/>
      </bottom>
      <diagonal/>
    </border>
    <border>
      <left style="thin">
        <color auto="1"/>
      </left>
      <right/>
      <top style="double">
        <color auto="1"/>
      </top>
      <bottom style="dashed">
        <color auto="1"/>
      </bottom>
      <diagonal/>
    </border>
    <border>
      <left/>
      <right style="thin">
        <color auto="1"/>
      </right>
      <top style="double">
        <color auto="1"/>
      </top>
      <bottom style="dashed">
        <color auto="1"/>
      </bottom>
      <diagonal/>
    </border>
    <border>
      <left style="thin">
        <color auto="1"/>
      </left>
      <right style="thin">
        <color auto="1"/>
      </right>
      <top style="double">
        <color auto="1"/>
      </top>
      <bottom style="dashed">
        <color auto="1"/>
      </bottom>
      <diagonal/>
    </border>
    <border>
      <left style="thin">
        <color auto="1"/>
      </left>
      <right style="medium">
        <color auto="1"/>
      </right>
      <top style="double">
        <color auto="1"/>
      </top>
      <bottom style="dashed">
        <color auto="1"/>
      </bottom>
      <diagonal/>
    </border>
    <border>
      <left style="thin">
        <color auto="1"/>
      </left>
      <right/>
      <top style="dashed">
        <color auto="1"/>
      </top>
      <bottom style="thin">
        <color auto="1"/>
      </bottom>
      <diagonal/>
    </border>
    <border>
      <left/>
      <right style="thin">
        <color auto="1"/>
      </right>
      <top style="dashed">
        <color auto="1"/>
      </top>
      <bottom style="thin">
        <color auto="1"/>
      </bottom>
      <diagonal/>
    </border>
    <border>
      <left style="thin">
        <color auto="1"/>
      </left>
      <right style="thin">
        <color auto="1"/>
      </right>
      <top style="dashed">
        <color auto="1"/>
      </top>
      <bottom style="thin">
        <color auto="1"/>
      </bottom>
      <diagonal/>
    </border>
    <border>
      <left style="thin">
        <color auto="1"/>
      </left>
      <right style="medium">
        <color auto="1"/>
      </right>
      <top style="dashed">
        <color auto="1"/>
      </top>
      <bottom style="thin">
        <color auto="1"/>
      </bottom>
      <diagonal/>
    </border>
    <border>
      <left style="thin">
        <color auto="1"/>
      </left>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thin">
        <color auto="1"/>
      </top>
      <bottom style="dashed">
        <color auto="1"/>
      </bottom>
      <diagonal/>
    </border>
    <border>
      <left style="thin">
        <color auto="1"/>
      </left>
      <right style="medium">
        <color auto="1"/>
      </right>
      <top style="thin">
        <color auto="1"/>
      </top>
      <bottom style="dashed">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double">
        <color indexed="64"/>
      </top>
      <bottom style="double">
        <color indexed="64"/>
      </bottom>
      <diagonal/>
    </border>
    <border>
      <left style="thin">
        <color auto="1"/>
      </left>
      <right style="thin">
        <color auto="1"/>
      </right>
      <top style="double">
        <color indexed="64"/>
      </top>
      <bottom style="double">
        <color indexed="64"/>
      </bottom>
      <diagonal/>
    </border>
    <border>
      <left style="thin">
        <color auto="1"/>
      </left>
      <right style="medium">
        <color auto="1"/>
      </right>
      <top style="double">
        <color indexed="64"/>
      </top>
      <bottom style="double">
        <color indexed="64"/>
      </bottom>
      <diagonal/>
    </border>
  </borders>
  <cellStyleXfs count="26">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1" fillId="0" borderId="0" applyFont="0" applyFill="0" applyBorder="0" applyAlignment="0" applyProtection="0">
      <alignment vertical="center"/>
    </xf>
    <xf numFmtId="6" fontId="1" fillId="0" borderId="0" applyFont="0" applyFill="0" applyBorder="0" applyAlignment="0" applyProtection="0">
      <alignment vertical="center"/>
    </xf>
    <xf numFmtId="0" fontId="50" fillId="0" borderId="0">
      <alignment vertical="center"/>
    </xf>
    <xf numFmtId="38" fontId="50"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5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6" fontId="1" fillId="0" borderId="0" applyFont="0" applyFill="0" applyBorder="0" applyAlignment="0" applyProtection="0">
      <alignment vertical="center"/>
    </xf>
    <xf numFmtId="0" fontId="1" fillId="0" borderId="0">
      <alignment vertical="center"/>
    </xf>
    <xf numFmtId="0" fontId="5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51" fillId="0" borderId="0">
      <alignment vertical="center"/>
    </xf>
    <xf numFmtId="0" fontId="51" fillId="0" borderId="0">
      <alignment vertical="center"/>
    </xf>
  </cellStyleXfs>
  <cellXfs count="848">
    <xf numFmtId="0" fontId="0" fillId="0" borderId="0" xfId="0">
      <alignment vertical="center"/>
    </xf>
    <xf numFmtId="0" fontId="1" fillId="0" borderId="0" xfId="16">
      <alignment vertical="center"/>
    </xf>
    <xf numFmtId="0" fontId="1" fillId="0" borderId="0" xfId="16" applyAlignment="1">
      <alignment horizontal="center" vertical="center"/>
    </xf>
    <xf numFmtId="0" fontId="2" fillId="0" borderId="0" xfId="16" applyFont="1" applyAlignment="1">
      <alignment horizontal="center" vertical="center"/>
    </xf>
    <xf numFmtId="0" fontId="2" fillId="0" borderId="1" xfId="16" applyFont="1" applyBorder="1" applyAlignment="1">
      <alignment horizontal="center" vertical="center"/>
    </xf>
    <xf numFmtId="0" fontId="2" fillId="0" borderId="4" xfId="16" applyFont="1" applyBorder="1" applyAlignment="1">
      <alignment horizontal="center" vertical="center"/>
    </xf>
    <xf numFmtId="0" fontId="2" fillId="0" borderId="7" xfId="16" applyFont="1" applyBorder="1" applyAlignment="1">
      <alignment horizontal="center" vertical="center"/>
    </xf>
    <xf numFmtId="0" fontId="2" fillId="0" borderId="10" xfId="16" applyFont="1" applyBorder="1" applyAlignment="1">
      <alignment horizontal="center" vertical="center"/>
    </xf>
    <xf numFmtId="0" fontId="2" fillId="0" borderId="12" xfId="16" applyFont="1" applyBorder="1" applyAlignment="1">
      <alignment horizontal="center" vertical="center"/>
    </xf>
    <xf numFmtId="0" fontId="3" fillId="0" borderId="0" xfId="16" applyFont="1">
      <alignment vertical="center"/>
    </xf>
    <xf numFmtId="0" fontId="2" fillId="0" borderId="13" xfId="16" applyFont="1" applyBorder="1" applyAlignment="1">
      <alignment horizontal="center" vertical="center"/>
    </xf>
    <xf numFmtId="0" fontId="3" fillId="0" borderId="0" xfId="16" applyFont="1" applyAlignment="1">
      <alignment horizontal="center" vertical="center"/>
    </xf>
    <xf numFmtId="0" fontId="3" fillId="0" borderId="16" xfId="16" applyFont="1" applyBorder="1" applyAlignment="1">
      <alignment horizontal="center" vertical="center"/>
    </xf>
    <xf numFmtId="0" fontId="3" fillId="0" borderId="17" xfId="16" applyFont="1" applyBorder="1" applyAlignment="1">
      <alignment horizontal="center" vertical="center"/>
    </xf>
    <xf numFmtId="0" fontId="3" fillId="0" borderId="18" xfId="16" applyFont="1" applyBorder="1" applyAlignment="1">
      <alignment horizontal="center" vertical="center"/>
    </xf>
    <xf numFmtId="0" fontId="3" fillId="0" borderId="19" xfId="16" applyFont="1" applyBorder="1" applyAlignment="1">
      <alignment horizontal="center" vertical="center"/>
    </xf>
    <xf numFmtId="0" fontId="3" fillId="0" borderId="20" xfId="16" applyFont="1" applyBorder="1" applyAlignment="1">
      <alignment horizontal="center" vertical="center"/>
    </xf>
    <xf numFmtId="0" fontId="3" fillId="0" borderId="21" xfId="16" applyFont="1" applyBorder="1" applyAlignment="1">
      <alignment horizontal="center" vertical="center"/>
    </xf>
    <xf numFmtId="0" fontId="3" fillId="0" borderId="22" xfId="16" applyFont="1" applyBorder="1" applyAlignment="1">
      <alignment horizontal="center" vertical="center"/>
    </xf>
    <xf numFmtId="0" fontId="3" fillId="0" borderId="18" xfId="16" applyFont="1" applyBorder="1">
      <alignment vertical="center"/>
    </xf>
    <xf numFmtId="38" fontId="3" fillId="0" borderId="4" xfId="8" applyFont="1" applyBorder="1">
      <alignment vertical="center"/>
    </xf>
    <xf numFmtId="38" fontId="3" fillId="0" borderId="2" xfId="8" applyFont="1" applyBorder="1">
      <alignment vertical="center"/>
    </xf>
    <xf numFmtId="38" fontId="3" fillId="0" borderId="18" xfId="8" applyFont="1" applyBorder="1">
      <alignment vertical="center"/>
    </xf>
    <xf numFmtId="0" fontId="3" fillId="0" borderId="23" xfId="16" applyFont="1" applyBorder="1" applyAlignment="1">
      <alignment horizontal="center" vertical="center"/>
    </xf>
    <xf numFmtId="0" fontId="3" fillId="0" borderId="24" xfId="16" applyFont="1" applyBorder="1">
      <alignment vertical="center"/>
    </xf>
    <xf numFmtId="38" fontId="3" fillId="0" borderId="25" xfId="8" applyFont="1" applyBorder="1">
      <alignment vertical="center"/>
    </xf>
    <xf numFmtId="38" fontId="3" fillId="0" borderId="26" xfId="8" applyFont="1" applyBorder="1">
      <alignment vertical="center"/>
    </xf>
    <xf numFmtId="38" fontId="3" fillId="0" borderId="24" xfId="8" applyFont="1" applyBorder="1">
      <alignment vertical="center"/>
    </xf>
    <xf numFmtId="38" fontId="3" fillId="0" borderId="27" xfId="8" applyFont="1" applyBorder="1">
      <alignment vertical="center"/>
    </xf>
    <xf numFmtId="0" fontId="3" fillId="0" borderId="22" xfId="16" applyFont="1" applyBorder="1">
      <alignment vertical="center"/>
    </xf>
    <xf numFmtId="38" fontId="3" fillId="0" borderId="28" xfId="8" applyFont="1" applyBorder="1">
      <alignment vertical="center"/>
    </xf>
    <xf numFmtId="0" fontId="3" fillId="0" borderId="13" xfId="16" applyFont="1" applyBorder="1" applyAlignment="1">
      <alignment horizontal="center" vertical="center"/>
    </xf>
    <xf numFmtId="0" fontId="3" fillId="0" borderId="17" xfId="16" applyFont="1" applyBorder="1">
      <alignment vertical="center"/>
    </xf>
    <xf numFmtId="38" fontId="3" fillId="0" borderId="29" xfId="8" applyFont="1" applyBorder="1">
      <alignment vertical="center"/>
    </xf>
    <xf numFmtId="38" fontId="3" fillId="0" borderId="30" xfId="8" applyFont="1" applyBorder="1">
      <alignment vertical="center"/>
    </xf>
    <xf numFmtId="38" fontId="3" fillId="0" borderId="17" xfId="8" applyFont="1" applyBorder="1">
      <alignment vertical="center"/>
    </xf>
    <xf numFmtId="38" fontId="1" fillId="0" borderId="0" xfId="8" applyFont="1" applyAlignment="1">
      <alignment horizontal="center" vertical="center"/>
    </xf>
    <xf numFmtId="0" fontId="2" fillId="0" borderId="0" xfId="16" applyFont="1">
      <alignment vertical="center"/>
    </xf>
    <xf numFmtId="0" fontId="2" fillId="0" borderId="17" xfId="16" applyFont="1" applyBorder="1" applyAlignment="1">
      <alignment horizontal="center" vertical="center"/>
    </xf>
    <xf numFmtId="14" fontId="2" fillId="0" borderId="15" xfId="16" applyNumberFormat="1" applyFont="1" applyBorder="1">
      <alignment vertical="center"/>
    </xf>
    <xf numFmtId="0" fontId="1" fillId="0" borderId="17" xfId="16" applyBorder="1" applyAlignment="1">
      <alignment horizontal="center" vertical="center"/>
    </xf>
    <xf numFmtId="0" fontId="3" fillId="0" borderId="31" xfId="16" applyFont="1" applyBorder="1">
      <alignment vertical="center"/>
    </xf>
    <xf numFmtId="0" fontId="1" fillId="0" borderId="22" xfId="16" applyBorder="1">
      <alignment vertical="center"/>
    </xf>
    <xf numFmtId="0" fontId="3" fillId="0" borderId="32" xfId="16" applyFont="1" applyBorder="1">
      <alignment vertical="center"/>
    </xf>
    <xf numFmtId="0" fontId="1" fillId="0" borderId="24" xfId="16" applyBorder="1">
      <alignment vertical="center"/>
    </xf>
    <xf numFmtId="38" fontId="1" fillId="0" borderId="24" xfId="16" applyNumberFormat="1" applyBorder="1">
      <alignment vertical="center"/>
    </xf>
    <xf numFmtId="0" fontId="1" fillId="0" borderId="33" xfId="16" applyBorder="1">
      <alignment vertical="center"/>
    </xf>
    <xf numFmtId="0" fontId="1" fillId="0" borderId="17" xfId="16" applyBorder="1">
      <alignment vertical="center"/>
    </xf>
    <xf numFmtId="38" fontId="1" fillId="0" borderId="0" xfId="8" applyFont="1">
      <alignment vertical="center"/>
    </xf>
    <xf numFmtId="0" fontId="2" fillId="2" borderId="6" xfId="16" applyFont="1" applyFill="1" applyBorder="1" applyAlignment="1">
      <alignment horizontal="center" vertical="center"/>
    </xf>
    <xf numFmtId="0" fontId="3" fillId="0" borderId="4" xfId="16" applyFont="1" applyBorder="1" applyAlignment="1">
      <alignment horizontal="center" vertical="center"/>
    </xf>
    <xf numFmtId="0" fontId="3" fillId="0" borderId="5" xfId="16" applyFont="1" applyBorder="1" applyAlignment="1">
      <alignment horizontal="center" vertical="center"/>
    </xf>
    <xf numFmtId="0" fontId="3" fillId="0" borderId="34" xfId="16" applyFont="1" applyBorder="1" applyAlignment="1">
      <alignment horizontal="center" vertical="center" wrapText="1"/>
    </xf>
    <xf numFmtId="0" fontId="3" fillId="0" borderId="35" xfId="16" applyFont="1" applyBorder="1" applyAlignment="1">
      <alignment horizontal="center" vertical="center"/>
    </xf>
    <xf numFmtId="38" fontId="3" fillId="0" borderId="4" xfId="8" applyFont="1" applyBorder="1" applyAlignment="1">
      <alignment horizontal="center" vertical="center"/>
    </xf>
    <xf numFmtId="38" fontId="3" fillId="0" borderId="5" xfId="8" applyFont="1" applyBorder="1">
      <alignment vertical="center"/>
    </xf>
    <xf numFmtId="38" fontId="3" fillId="0" borderId="25" xfId="8" applyFont="1" applyBorder="1" applyAlignment="1">
      <alignment horizontal="center" vertical="center"/>
    </xf>
    <xf numFmtId="38" fontId="3" fillId="0" borderId="36" xfId="8" applyFont="1" applyBorder="1">
      <alignment vertical="center"/>
    </xf>
    <xf numFmtId="38" fontId="3" fillId="0" borderId="29" xfId="8" applyFont="1" applyBorder="1" applyAlignment="1">
      <alignment horizontal="center" vertical="center"/>
    </xf>
    <xf numFmtId="38" fontId="3" fillId="0" borderId="37" xfId="8" applyFont="1" applyBorder="1">
      <alignment vertical="center"/>
    </xf>
    <xf numFmtId="38" fontId="4" fillId="0" borderId="0" xfId="8" applyFont="1">
      <alignment vertical="center"/>
    </xf>
    <xf numFmtId="0" fontId="5" fillId="0" borderId="0" xfId="16" applyFont="1">
      <alignment vertical="center"/>
    </xf>
    <xf numFmtId="14" fontId="3" fillId="0" borderId="0" xfId="16" applyNumberFormat="1" applyFont="1">
      <alignment vertical="center"/>
    </xf>
    <xf numFmtId="38" fontId="3" fillId="0" borderId="38" xfId="8" applyFont="1" applyBorder="1">
      <alignment vertical="center"/>
    </xf>
    <xf numFmtId="0" fontId="3" fillId="0" borderId="38" xfId="16" applyFont="1" applyBorder="1">
      <alignment vertical="center"/>
    </xf>
    <xf numFmtId="38" fontId="1" fillId="0" borderId="0" xfId="16" applyNumberFormat="1">
      <alignment vertical="center"/>
    </xf>
    <xf numFmtId="38" fontId="3" fillId="0" borderId="39" xfId="8" applyFont="1" applyBorder="1">
      <alignment vertical="center"/>
    </xf>
    <xf numFmtId="0" fontId="3" fillId="0" borderId="40" xfId="16" applyFont="1" applyBorder="1">
      <alignment vertical="center"/>
    </xf>
    <xf numFmtId="14" fontId="1" fillId="0" borderId="0" xfId="16" applyNumberFormat="1">
      <alignment vertical="center"/>
    </xf>
    <xf numFmtId="0" fontId="6" fillId="0" borderId="0" xfId="17" applyFont="1">
      <alignment vertical="center"/>
    </xf>
    <xf numFmtId="0" fontId="7" fillId="0" borderId="0" xfId="5" applyFont="1">
      <alignment vertical="center"/>
    </xf>
    <xf numFmtId="0" fontId="7" fillId="0" borderId="0" xfId="5" applyFont="1" applyAlignment="1">
      <alignment horizontal="center" vertical="center"/>
    </xf>
    <xf numFmtId="0" fontId="8" fillId="0" borderId="0" xfId="5" applyFont="1" applyAlignment="1">
      <alignment horizontal="center" vertical="center"/>
    </xf>
    <xf numFmtId="0" fontId="8" fillId="0" borderId="0" xfId="5" applyFont="1">
      <alignment vertical="center"/>
    </xf>
    <xf numFmtId="0" fontId="6" fillId="3" borderId="41" xfId="17" applyFont="1" applyFill="1" applyBorder="1" applyAlignment="1">
      <alignment horizontal="center" vertical="center"/>
    </xf>
    <xf numFmtId="0" fontId="10" fillId="0" borderId="42" xfId="17" applyFont="1" applyBorder="1" applyAlignment="1" applyProtection="1">
      <alignment horizontal="left" vertical="center"/>
      <protection locked="0"/>
    </xf>
    <xf numFmtId="176" fontId="6" fillId="0" borderId="0" xfId="17" applyNumberFormat="1" applyFont="1">
      <alignment vertical="center"/>
    </xf>
    <xf numFmtId="0" fontId="13" fillId="3" borderId="45" xfId="17" applyFont="1" applyFill="1" applyBorder="1" applyAlignment="1">
      <alignment horizontal="center" vertical="center"/>
    </xf>
    <xf numFmtId="0" fontId="12" fillId="0" borderId="0" xfId="17" applyFont="1" applyAlignment="1">
      <alignment horizontal="center" vertical="center"/>
    </xf>
    <xf numFmtId="176" fontId="14" fillId="0" borderId="0" xfId="17" applyNumberFormat="1" applyFont="1" applyAlignment="1">
      <alignment horizontal="center" vertical="center"/>
    </xf>
    <xf numFmtId="176" fontId="12" fillId="0" borderId="48" xfId="17" applyNumberFormat="1" applyFont="1" applyBorder="1" applyAlignment="1" applyProtection="1">
      <alignment horizontal="center" vertical="center"/>
      <protection locked="0"/>
    </xf>
    <xf numFmtId="176" fontId="12" fillId="0" borderId="0" xfId="17" applyNumberFormat="1" applyFont="1" applyAlignment="1" applyProtection="1">
      <alignment horizontal="center" vertical="center"/>
      <protection locked="0"/>
    </xf>
    <xf numFmtId="0" fontId="7" fillId="0" borderId="50" xfId="5" applyFont="1" applyBorder="1" applyAlignment="1">
      <alignment horizontal="centerContinuous" vertical="center"/>
    </xf>
    <xf numFmtId="0" fontId="7" fillId="3" borderId="51" xfId="5" applyFont="1" applyFill="1" applyBorder="1" applyAlignment="1" applyProtection="1">
      <alignment horizontal="centerContinuous" vertical="center"/>
      <protection locked="0"/>
    </xf>
    <xf numFmtId="0" fontId="16" fillId="3" borderId="51" xfId="5" applyFont="1" applyFill="1" applyBorder="1" applyAlignment="1" applyProtection="1">
      <alignment horizontal="center" vertical="center"/>
      <protection locked="0"/>
    </xf>
    <xf numFmtId="0" fontId="7" fillId="0" borderId="54" xfId="5" applyFont="1" applyBorder="1" applyAlignment="1">
      <alignment horizontal="left" vertical="center"/>
    </xf>
    <xf numFmtId="0" fontId="16" fillId="3" borderId="56" xfId="5" applyFont="1" applyFill="1" applyBorder="1" applyAlignment="1">
      <alignment horizontal="center" vertical="center"/>
    </xf>
    <xf numFmtId="0" fontId="7" fillId="3" borderId="27" xfId="5" applyFont="1" applyFill="1" applyBorder="1" applyAlignment="1">
      <alignment horizontal="center" vertical="center"/>
    </xf>
    <xf numFmtId="38" fontId="7" fillId="0" borderId="60" xfId="6" applyFont="1" applyFill="1" applyBorder="1" applyAlignment="1" applyProtection="1">
      <alignment horizontal="center" vertical="center"/>
      <protection locked="0"/>
    </xf>
    <xf numFmtId="177" fontId="7" fillId="0" borderId="61" xfId="5" applyNumberFormat="1" applyFont="1" applyBorder="1" applyProtection="1">
      <alignment vertical="center"/>
      <protection locked="0"/>
    </xf>
    <xf numFmtId="0" fontId="7" fillId="0" borderId="21" xfId="5" applyFont="1" applyBorder="1" applyAlignment="1">
      <alignment horizontal="centerContinuous" vertical="center"/>
    </xf>
    <xf numFmtId="0" fontId="7" fillId="3" borderId="63" xfId="5" applyFont="1" applyFill="1" applyBorder="1" applyAlignment="1">
      <alignment horizontal="centerContinuous" vertical="center"/>
    </xf>
    <xf numFmtId="0" fontId="7" fillId="3" borderId="5" xfId="5" applyFont="1" applyFill="1" applyBorder="1">
      <alignment vertical="center"/>
    </xf>
    <xf numFmtId="176" fontId="7" fillId="0" borderId="3" xfId="5" applyNumberFormat="1" applyFont="1" applyBorder="1" applyAlignment="1">
      <alignment horizontal="center" vertical="center"/>
    </xf>
    <xf numFmtId="0" fontId="7" fillId="3" borderId="64" xfId="5" applyFont="1" applyFill="1" applyBorder="1">
      <alignment vertical="center"/>
    </xf>
    <xf numFmtId="0" fontId="7" fillId="0" borderId="62" xfId="5" applyFont="1" applyBorder="1">
      <alignment vertical="center"/>
    </xf>
    <xf numFmtId="0" fontId="7" fillId="0" borderId="0" xfId="5" applyFont="1" applyAlignment="1">
      <alignment horizontal="centerContinuous" vertical="center"/>
    </xf>
    <xf numFmtId="38" fontId="7" fillId="0" borderId="0" xfId="5" applyNumberFormat="1" applyFont="1" applyAlignment="1">
      <alignment horizontal="center" vertical="center"/>
    </xf>
    <xf numFmtId="6" fontId="7" fillId="0" borderId="0" xfId="5" applyNumberFormat="1" applyFont="1">
      <alignment vertical="center"/>
    </xf>
    <xf numFmtId="0" fontId="7" fillId="3" borderId="50" xfId="5" applyFont="1" applyFill="1" applyBorder="1" applyAlignment="1">
      <alignment horizontal="centerContinuous" vertical="center"/>
    </xf>
    <xf numFmtId="0" fontId="17" fillId="0" borderId="0" xfId="22" applyFont="1" applyAlignment="1">
      <alignment horizontal="left" vertical="center"/>
    </xf>
    <xf numFmtId="0" fontId="17" fillId="0" borderId="0" xfId="22" applyFont="1">
      <alignment vertical="center"/>
    </xf>
    <xf numFmtId="0" fontId="18" fillId="0" borderId="0" xfId="22" applyFont="1" applyAlignment="1">
      <alignment horizontal="center" vertical="center"/>
    </xf>
    <xf numFmtId="0" fontId="18" fillId="0" borderId="0" xfId="22" applyFont="1">
      <alignment vertical="center"/>
    </xf>
    <xf numFmtId="0" fontId="21" fillId="0" borderId="0" xfId="22" applyFont="1" applyProtection="1">
      <alignment vertical="center"/>
      <protection locked="0"/>
    </xf>
    <xf numFmtId="0" fontId="24" fillId="0" borderId="66" xfId="22" applyFont="1" applyBorder="1" applyAlignment="1">
      <alignment horizontal="center" vertical="center"/>
    </xf>
    <xf numFmtId="0" fontId="15" fillId="0" borderId="70" xfId="22" applyFont="1" applyBorder="1" applyAlignment="1">
      <alignment horizontal="left" vertical="center"/>
    </xf>
    <xf numFmtId="0" fontId="24" fillId="0" borderId="72" xfId="22" applyFont="1" applyBorder="1" applyAlignment="1">
      <alignment horizontal="center" vertical="center"/>
    </xf>
    <xf numFmtId="0" fontId="15" fillId="0" borderId="74" xfId="22" applyFont="1" applyBorder="1" applyAlignment="1">
      <alignment horizontal="left" vertical="center"/>
    </xf>
    <xf numFmtId="0" fontId="25" fillId="0" borderId="78" xfId="22" applyFont="1" applyBorder="1" applyAlignment="1">
      <alignment horizontal="left" vertical="center"/>
    </xf>
    <xf numFmtId="0" fontId="25" fillId="0" borderId="74" xfId="22" applyFont="1" applyBorder="1" applyAlignment="1">
      <alignment horizontal="left" vertical="center"/>
    </xf>
    <xf numFmtId="0" fontId="25" fillId="0" borderId="82" xfId="22" applyFont="1" applyBorder="1" applyAlignment="1">
      <alignment horizontal="left" vertical="center"/>
    </xf>
    <xf numFmtId="0" fontId="15" fillId="0" borderId="86" xfId="22" applyFont="1" applyBorder="1" applyAlignment="1">
      <alignment horizontal="left" vertical="center"/>
    </xf>
    <xf numFmtId="0" fontId="15" fillId="0" borderId="89" xfId="22" applyFont="1" applyBorder="1" applyAlignment="1">
      <alignment horizontal="left" vertical="center"/>
    </xf>
    <xf numFmtId="0" fontId="8" fillId="0" borderId="90" xfId="22" applyFont="1" applyBorder="1" applyProtection="1">
      <alignment vertical="center"/>
      <protection locked="0"/>
    </xf>
    <xf numFmtId="0" fontId="21" fillId="0" borderId="94" xfId="22" applyFont="1" applyBorder="1" applyAlignment="1" applyProtection="1">
      <alignment horizontal="center" vertical="center"/>
      <protection locked="0"/>
    </xf>
    <xf numFmtId="0" fontId="25" fillId="0" borderId="95" xfId="22" applyFont="1" applyBorder="1" applyAlignment="1">
      <alignment horizontal="left" vertical="center"/>
    </xf>
    <xf numFmtId="0" fontId="25" fillId="0" borderId="89" xfId="22" applyFont="1" applyBorder="1" applyAlignment="1">
      <alignment horizontal="left" vertical="center"/>
    </xf>
    <xf numFmtId="0" fontId="25" fillId="0" borderId="102" xfId="22" applyFont="1" applyBorder="1" applyAlignment="1">
      <alignment horizontal="left" vertical="center"/>
    </xf>
    <xf numFmtId="0" fontId="0" fillId="0" borderId="0" xfId="0" applyAlignment="1">
      <alignment horizontal="center" vertical="center"/>
    </xf>
    <xf numFmtId="0" fontId="5" fillId="0" borderId="0" xfId="0" applyFont="1">
      <alignment vertical="center"/>
    </xf>
    <xf numFmtId="0" fontId="0" fillId="0" borderId="36" xfId="0" applyBorder="1">
      <alignment vertical="center"/>
    </xf>
    <xf numFmtId="0" fontId="0" fillId="5" borderId="36" xfId="0" applyFill="1" applyBorder="1">
      <alignment vertical="center"/>
    </xf>
    <xf numFmtId="0" fontId="0" fillId="0" borderId="0" xfId="0" applyAlignment="1">
      <alignment horizontal="left" vertical="center"/>
    </xf>
    <xf numFmtId="3" fontId="0" fillId="5" borderId="38" xfId="0" applyNumberFormat="1" applyFill="1" applyBorder="1">
      <alignment vertical="center"/>
    </xf>
    <xf numFmtId="3" fontId="0" fillId="5" borderId="39" xfId="0" applyNumberFormat="1" applyFill="1" applyBorder="1">
      <alignment vertical="center"/>
    </xf>
    <xf numFmtId="0" fontId="27" fillId="5" borderId="36" xfId="0" applyFont="1" applyFill="1" applyBorder="1" applyAlignment="1">
      <alignment horizontal="center" vertical="center"/>
    </xf>
    <xf numFmtId="0" fontId="0" fillId="0" borderId="36" xfId="0" applyBorder="1" applyAlignment="1">
      <alignment horizontal="center" vertical="center"/>
    </xf>
    <xf numFmtId="38" fontId="0" fillId="0" borderId="113" xfId="0" applyNumberFormat="1" applyBorder="1">
      <alignment vertical="center"/>
    </xf>
    <xf numFmtId="38" fontId="0" fillId="0" borderId="114" xfId="0" applyNumberFormat="1" applyBorder="1">
      <alignment vertical="center"/>
    </xf>
    <xf numFmtId="38" fontId="30" fillId="6" borderId="0" xfId="1" applyFont="1" applyFill="1" applyBorder="1" applyAlignment="1">
      <alignment horizontal="center" vertical="center" wrapText="1"/>
    </xf>
    <xf numFmtId="179" fontId="31" fillId="6" borderId="0" xfId="0" applyNumberFormat="1" applyFont="1" applyFill="1" applyAlignment="1">
      <alignment horizontal="center" vertical="center" wrapText="1"/>
    </xf>
    <xf numFmtId="0" fontId="31" fillId="6" borderId="0" xfId="0" applyFont="1" applyFill="1" applyAlignment="1">
      <alignment vertical="center" wrapText="1"/>
    </xf>
    <xf numFmtId="0" fontId="31" fillId="6" borderId="0" xfId="0" applyFont="1" applyFill="1" applyAlignment="1">
      <alignment horizontal="right" vertical="center"/>
    </xf>
    <xf numFmtId="38" fontId="28" fillId="6" borderId="0" xfId="1" applyFont="1" applyFill="1" applyBorder="1" applyAlignment="1">
      <alignment horizontal="right" vertical="center"/>
    </xf>
    <xf numFmtId="0" fontId="0" fillId="6" borderId="0" xfId="0" applyFill="1">
      <alignment vertical="center"/>
    </xf>
    <xf numFmtId="38" fontId="31" fillId="3" borderId="11" xfId="1" applyFont="1" applyFill="1" applyBorder="1" applyAlignment="1">
      <alignment horizontal="right" vertical="center"/>
    </xf>
    <xf numFmtId="181" fontId="0" fillId="3" borderId="37" xfId="0" applyNumberFormat="1" applyFill="1" applyBorder="1" applyAlignment="1">
      <alignment horizontal="center" vertical="center"/>
    </xf>
    <xf numFmtId="0" fontId="0" fillId="3" borderId="106" xfId="0" applyFill="1" applyBorder="1">
      <alignment vertical="center"/>
    </xf>
    <xf numFmtId="38" fontId="31" fillId="6" borderId="0" xfId="1" applyFont="1" applyFill="1" applyBorder="1" applyAlignment="1">
      <alignment horizontal="right" vertical="center"/>
    </xf>
    <xf numFmtId="38" fontId="31" fillId="6" borderId="0" xfId="1" applyFont="1" applyFill="1" applyBorder="1" applyAlignment="1">
      <alignment horizontal="center" vertical="center"/>
    </xf>
    <xf numFmtId="0" fontId="35" fillId="0" borderId="0" xfId="0" applyFont="1">
      <alignment vertical="center"/>
    </xf>
    <xf numFmtId="0" fontId="0" fillId="0" borderId="37" xfId="0" applyBorder="1">
      <alignment vertical="center"/>
    </xf>
    <xf numFmtId="0" fontId="35" fillId="0" borderId="0" xfId="18" applyFont="1" applyAlignment="1">
      <alignment horizontal="right" vertical="center"/>
    </xf>
    <xf numFmtId="0" fontId="0" fillId="5" borderId="26" xfId="18" applyFont="1" applyFill="1" applyBorder="1" applyAlignment="1">
      <alignment horizontal="center" vertical="center"/>
    </xf>
    <xf numFmtId="181" fontId="0" fillId="3" borderId="133" xfId="0" applyNumberFormat="1" applyFill="1" applyBorder="1" applyAlignment="1">
      <alignment horizontal="center" vertical="center"/>
    </xf>
    <xf numFmtId="181" fontId="0" fillId="3" borderId="134" xfId="0" applyNumberFormat="1" applyFill="1" applyBorder="1" applyAlignment="1">
      <alignment horizontal="center" vertical="center"/>
    </xf>
    <xf numFmtId="0" fontId="1" fillId="0" borderId="0" xfId="18">
      <alignment vertical="center"/>
    </xf>
    <xf numFmtId="182" fontId="0" fillId="0" borderId="0" xfId="18" applyNumberFormat="1" applyFont="1" applyAlignment="1">
      <alignment horizontal="right" vertical="center"/>
    </xf>
    <xf numFmtId="38" fontId="1" fillId="3" borderId="37" xfId="18" applyNumberFormat="1" applyFill="1" applyBorder="1">
      <alignment vertical="center"/>
    </xf>
    <xf numFmtId="38" fontId="0" fillId="3" borderId="132" xfId="0" applyNumberFormat="1" applyFill="1" applyBorder="1">
      <alignment vertical="center"/>
    </xf>
    <xf numFmtId="181" fontId="36" fillId="0" borderId="122" xfId="0" applyNumberFormat="1" applyFont="1" applyBorder="1" applyAlignment="1">
      <alignment vertical="center" wrapText="1"/>
    </xf>
    <xf numFmtId="181" fontId="36" fillId="0" borderId="0" xfId="0" applyNumberFormat="1" applyFont="1" applyAlignment="1">
      <alignment vertical="center" wrapText="1"/>
    </xf>
    <xf numFmtId="178" fontId="0" fillId="0" borderId="0" xfId="0" applyNumberFormat="1">
      <alignment vertical="center"/>
    </xf>
    <xf numFmtId="181" fontId="0" fillId="0" borderId="0" xfId="0" applyNumberFormat="1">
      <alignment vertical="center"/>
    </xf>
    <xf numFmtId="0" fontId="0" fillId="0" borderId="13" xfId="0" applyBorder="1" applyAlignment="1">
      <alignment horizontal="center" vertical="center"/>
    </xf>
    <xf numFmtId="0" fontId="38" fillId="3" borderId="36" xfId="0" applyFont="1" applyFill="1" applyBorder="1">
      <alignment vertical="center"/>
    </xf>
    <xf numFmtId="0" fontId="37" fillId="0" borderId="0" xfId="0" applyFont="1">
      <alignment vertical="center"/>
    </xf>
    <xf numFmtId="0" fontId="0" fillId="0" borderId="35" xfId="0" applyBorder="1" applyAlignment="1">
      <alignment horizontal="center" vertical="center"/>
    </xf>
    <xf numFmtId="178" fontId="0" fillId="5" borderId="36" xfId="0" applyNumberFormat="1" applyFill="1" applyBorder="1">
      <alignment vertical="center"/>
    </xf>
    <xf numFmtId="0" fontId="0" fillId="0" borderId="125" xfId="0" applyBorder="1" applyAlignment="1">
      <alignment horizontal="center" vertical="center"/>
    </xf>
    <xf numFmtId="178" fontId="0" fillId="3" borderId="126" xfId="0" applyNumberFormat="1" applyFill="1" applyBorder="1" applyAlignment="1">
      <alignment horizontal="center" vertical="center"/>
    </xf>
    <xf numFmtId="178" fontId="0" fillId="0" borderId="126" xfId="0" applyNumberFormat="1" applyBorder="1" applyAlignment="1">
      <alignment horizontal="center" vertical="center"/>
    </xf>
    <xf numFmtId="0" fontId="0" fillId="3" borderId="37" xfId="0" applyFill="1" applyBorder="1" applyAlignment="1">
      <alignment horizontal="center" vertical="center"/>
    </xf>
    <xf numFmtId="178" fontId="0" fillId="3" borderId="127" xfId="0" applyNumberFormat="1" applyFill="1" applyBorder="1" applyAlignment="1">
      <alignment horizontal="center" vertical="center"/>
    </xf>
    <xf numFmtId="178" fontId="0" fillId="3" borderId="111" xfId="0" applyNumberFormat="1" applyFill="1" applyBorder="1" applyAlignment="1">
      <alignment horizontal="center" vertical="center"/>
    </xf>
    <xf numFmtId="0" fontId="0" fillId="3" borderId="106" xfId="0" applyFill="1" applyBorder="1" applyAlignment="1">
      <alignment horizontal="left" vertical="center"/>
    </xf>
    <xf numFmtId="181" fontId="0" fillId="3" borderId="106" xfId="0" applyNumberFormat="1" applyFill="1" applyBorder="1" applyAlignment="1">
      <alignment horizontal="right" vertical="center"/>
    </xf>
    <xf numFmtId="178" fontId="0" fillId="3" borderId="126" xfId="0" applyNumberFormat="1" applyFill="1" applyBorder="1">
      <alignment vertical="center"/>
    </xf>
    <xf numFmtId="178" fontId="0" fillId="3" borderId="29" xfId="0" applyNumberFormat="1" applyFill="1" applyBorder="1">
      <alignment vertical="center"/>
    </xf>
    <xf numFmtId="0" fontId="0" fillId="3" borderId="37" xfId="0" applyFill="1" applyBorder="1">
      <alignment vertical="center"/>
    </xf>
    <xf numFmtId="0" fontId="0" fillId="3" borderId="37" xfId="0" applyFill="1" applyBorder="1" applyAlignment="1">
      <alignment horizontal="left" vertical="center"/>
    </xf>
    <xf numFmtId="181" fontId="0" fillId="3" borderId="37" xfId="0" applyNumberFormat="1" applyFill="1" applyBorder="1">
      <alignment vertical="center"/>
    </xf>
    <xf numFmtId="181" fontId="0" fillId="0" borderId="126" xfId="0" applyNumberFormat="1" applyBorder="1" applyAlignment="1">
      <alignment horizontal="center" vertical="center"/>
    </xf>
    <xf numFmtId="0" fontId="0" fillId="5" borderId="132" xfId="0" applyFill="1" applyBorder="1">
      <alignment vertical="center"/>
    </xf>
    <xf numFmtId="181" fontId="0" fillId="0" borderId="127" xfId="0" applyNumberFormat="1" applyBorder="1">
      <alignment vertical="center"/>
    </xf>
    <xf numFmtId="176" fontId="0" fillId="0" borderId="130" xfId="0" applyNumberFormat="1" applyBorder="1" applyAlignment="1">
      <alignment horizontal="left" vertical="center"/>
    </xf>
    <xf numFmtId="181" fontId="0" fillId="0" borderId="7" xfId="0" applyNumberFormat="1" applyBorder="1">
      <alignment vertical="center"/>
    </xf>
    <xf numFmtId="0" fontId="0" fillId="0" borderId="12" xfId="0" applyBorder="1" applyAlignment="1">
      <alignment horizontal="left" vertical="center"/>
    </xf>
    <xf numFmtId="0" fontId="0" fillId="3" borderId="132" xfId="0" applyFill="1" applyBorder="1" applyAlignment="1">
      <alignment horizontal="center" vertical="center"/>
    </xf>
    <xf numFmtId="0" fontId="0" fillId="3" borderId="130" xfId="0" applyFill="1" applyBorder="1">
      <alignment vertical="center"/>
    </xf>
    <xf numFmtId="0" fontId="0" fillId="3" borderId="132" xfId="0" applyFill="1" applyBorder="1">
      <alignment vertical="center"/>
    </xf>
    <xf numFmtId="0" fontId="1" fillId="0" borderId="0" xfId="21">
      <alignment vertical="center"/>
    </xf>
    <xf numFmtId="180" fontId="0" fillId="3" borderId="36" xfId="21" applyNumberFormat="1" applyFont="1" applyFill="1" applyBorder="1" applyAlignment="1">
      <alignment horizontal="center" vertical="center"/>
    </xf>
    <xf numFmtId="0" fontId="0" fillId="3" borderId="36" xfId="21" applyFont="1" applyFill="1" applyBorder="1" applyAlignment="1">
      <alignment horizontal="center" vertical="center"/>
    </xf>
    <xf numFmtId="182" fontId="0" fillId="3" borderId="36" xfId="21" applyNumberFormat="1" applyFont="1" applyFill="1" applyBorder="1" applyAlignment="1">
      <alignment horizontal="center" vertical="center"/>
    </xf>
    <xf numFmtId="180" fontId="0" fillId="0" borderId="36" xfId="18" applyNumberFormat="1" applyFont="1" applyBorder="1">
      <alignment vertical="center"/>
    </xf>
    <xf numFmtId="180" fontId="0" fillId="0" borderId="36" xfId="18" applyNumberFormat="1" applyFont="1" applyBorder="1" applyAlignment="1">
      <alignment horizontal="center" vertical="center"/>
    </xf>
    <xf numFmtId="0" fontId="21" fillId="0" borderId="36" xfId="18" applyFont="1" applyBorder="1">
      <alignment vertical="center"/>
    </xf>
    <xf numFmtId="0" fontId="0" fillId="0" borderId="36" xfId="18" applyFont="1" applyBorder="1">
      <alignment vertical="center"/>
    </xf>
    <xf numFmtId="38" fontId="0" fillId="0" borderId="36" xfId="12" applyNumberFormat="1" applyFont="1" applyBorder="1">
      <alignment vertical="center"/>
    </xf>
    <xf numFmtId="38" fontId="0" fillId="0" borderId="36" xfId="8" applyFont="1" applyFill="1" applyBorder="1">
      <alignment vertical="center"/>
    </xf>
    <xf numFmtId="180" fontId="0" fillId="0" borderId="36" xfId="21" applyNumberFormat="1" applyFont="1" applyBorder="1">
      <alignment vertical="center"/>
    </xf>
    <xf numFmtId="180" fontId="0" fillId="0" borderId="36" xfId="21" applyNumberFormat="1" applyFont="1" applyBorder="1" applyAlignment="1">
      <alignment horizontal="center" vertical="center"/>
    </xf>
    <xf numFmtId="0" fontId="0" fillId="0" borderId="36" xfId="21" applyFont="1" applyBorder="1">
      <alignment vertical="center"/>
    </xf>
    <xf numFmtId="38" fontId="0" fillId="0" borderId="36" xfId="14" applyNumberFormat="1" applyFont="1" applyFill="1" applyBorder="1">
      <alignment vertical="center"/>
    </xf>
    <xf numFmtId="38" fontId="0" fillId="0" borderId="36" xfId="10" applyFont="1" applyFill="1" applyBorder="1">
      <alignment vertical="center"/>
    </xf>
    <xf numFmtId="182" fontId="0" fillId="3" borderId="36" xfId="21" applyNumberFormat="1" applyFont="1" applyFill="1" applyBorder="1" applyAlignment="1">
      <alignment horizontal="center" vertical="center" wrapText="1"/>
    </xf>
    <xf numFmtId="0" fontId="39" fillId="3" borderId="36" xfId="21" applyFont="1" applyFill="1" applyBorder="1" applyAlignment="1">
      <alignment horizontal="center" vertical="center" wrapText="1"/>
    </xf>
    <xf numFmtId="49" fontId="0" fillId="3" borderId="36" xfId="21" applyNumberFormat="1" applyFont="1" applyFill="1" applyBorder="1" applyAlignment="1">
      <alignment horizontal="right" vertical="center"/>
    </xf>
    <xf numFmtId="38" fontId="0" fillId="0" borderId="106" xfId="8" applyFont="1" applyFill="1" applyBorder="1">
      <alignment vertical="center"/>
    </xf>
    <xf numFmtId="0" fontId="40" fillId="0" borderId="36" xfId="18" applyFont="1" applyBorder="1">
      <alignment vertical="center"/>
    </xf>
    <xf numFmtId="49" fontId="0" fillId="0" borderId="36" xfId="21" applyNumberFormat="1" applyFont="1" applyBorder="1" applyAlignment="1">
      <alignment horizontal="right" vertical="center"/>
    </xf>
    <xf numFmtId="0" fontId="9" fillId="0" borderId="36" xfId="17" applyFont="1" applyBorder="1" applyProtection="1">
      <alignment vertical="center"/>
      <protection locked="0"/>
    </xf>
    <xf numFmtId="49" fontId="41" fillId="0" borderId="36" xfId="17" applyNumberFormat="1" applyFont="1" applyBorder="1" applyAlignment="1" applyProtection="1">
      <alignment horizontal="right" vertical="center"/>
      <protection locked="0"/>
    </xf>
    <xf numFmtId="49" fontId="0" fillId="0" borderId="36" xfId="0" applyNumberFormat="1" applyBorder="1" applyAlignment="1">
      <alignment horizontal="right" vertical="center"/>
    </xf>
    <xf numFmtId="182" fontId="1" fillId="0" borderId="0" xfId="21" applyNumberFormat="1">
      <alignment vertical="center"/>
    </xf>
    <xf numFmtId="0" fontId="0" fillId="0" borderId="0" xfId="18" applyFont="1">
      <alignment vertical="center"/>
    </xf>
    <xf numFmtId="180" fontId="1" fillId="0" borderId="0" xfId="18" applyNumberFormat="1">
      <alignment vertical="center"/>
    </xf>
    <xf numFmtId="180" fontId="1" fillId="0" borderId="0" xfId="18" applyNumberFormat="1" applyAlignment="1">
      <alignment horizontal="center" vertical="center"/>
    </xf>
    <xf numFmtId="182" fontId="0" fillId="0" borderId="0" xfId="18" applyNumberFormat="1" applyFont="1">
      <alignment vertical="center"/>
    </xf>
    <xf numFmtId="49" fontId="1" fillId="0" borderId="0" xfId="18" applyNumberFormat="1" applyAlignment="1">
      <alignment horizontal="right" vertical="center"/>
    </xf>
    <xf numFmtId="0" fontId="1" fillId="0" borderId="0" xfId="0" applyFont="1">
      <alignment vertical="center"/>
    </xf>
    <xf numFmtId="0" fontId="1" fillId="0" borderId="0" xfId="0" applyFont="1" applyAlignment="1">
      <alignment horizontal="left" vertical="center"/>
    </xf>
    <xf numFmtId="0" fontId="1" fillId="0" borderId="0" xfId="18" applyAlignment="1">
      <alignment horizontal="center" vertical="center"/>
    </xf>
    <xf numFmtId="180" fontId="0" fillId="3" borderId="11" xfId="18" applyNumberFormat="1" applyFont="1" applyFill="1" applyBorder="1" applyAlignment="1">
      <alignment horizontal="center" vertical="center"/>
    </xf>
    <xf numFmtId="0" fontId="0" fillId="3" borderId="11" xfId="18" applyFont="1" applyFill="1" applyBorder="1" applyAlignment="1">
      <alignment horizontal="center" vertical="center"/>
    </xf>
    <xf numFmtId="182" fontId="0" fillId="3" borderId="11" xfId="18" applyNumberFormat="1" applyFont="1" applyFill="1" applyBorder="1" applyAlignment="1">
      <alignment horizontal="center" vertical="center"/>
    </xf>
    <xf numFmtId="180" fontId="0" fillId="0" borderId="106" xfId="18" applyNumberFormat="1" applyFont="1" applyBorder="1">
      <alignment vertical="center"/>
    </xf>
    <xf numFmtId="180" fontId="0" fillId="0" borderId="106" xfId="18" applyNumberFormat="1" applyFont="1" applyBorder="1" applyAlignment="1">
      <alignment horizontal="center" vertical="center"/>
    </xf>
    <xf numFmtId="183" fontId="0" fillId="0" borderId="106" xfId="18" applyNumberFormat="1" applyFont="1" applyBorder="1">
      <alignment vertical="center"/>
    </xf>
    <xf numFmtId="0" fontId="0" fillId="5" borderId="106" xfId="18" applyFont="1" applyFill="1" applyBorder="1">
      <alignment vertical="center"/>
    </xf>
    <xf numFmtId="38" fontId="0" fillId="0" borderId="106" xfId="12" applyNumberFormat="1" applyFont="1" applyBorder="1">
      <alignment vertical="center"/>
    </xf>
    <xf numFmtId="38" fontId="0" fillId="3" borderId="106" xfId="8" applyFont="1" applyFill="1" applyBorder="1">
      <alignment vertical="center"/>
    </xf>
    <xf numFmtId="183" fontId="21" fillId="0" borderId="36" xfId="18" applyNumberFormat="1" applyFont="1" applyBorder="1">
      <alignment vertical="center"/>
    </xf>
    <xf numFmtId="0" fontId="0" fillId="5" borderId="36" xfId="18" applyFont="1" applyFill="1" applyBorder="1">
      <alignment vertical="center"/>
    </xf>
    <xf numFmtId="38" fontId="0" fillId="3" borderId="36" xfId="8" applyFont="1" applyFill="1" applyBorder="1">
      <alignment vertical="center"/>
    </xf>
    <xf numFmtId="183" fontId="0" fillId="0" borderId="36" xfId="18" applyNumberFormat="1" applyFont="1" applyBorder="1">
      <alignment vertical="center"/>
    </xf>
    <xf numFmtId="0" fontId="21" fillId="0" borderId="36" xfId="0" applyFont="1" applyBorder="1">
      <alignment vertical="center"/>
    </xf>
    <xf numFmtId="38" fontId="0" fillId="0" borderId="0" xfId="18" applyNumberFormat="1" applyFont="1">
      <alignment vertical="center"/>
    </xf>
    <xf numFmtId="181" fontId="35" fillId="0" borderId="0" xfId="0" applyNumberFormat="1" applyFont="1">
      <alignment vertical="center"/>
    </xf>
    <xf numFmtId="181" fontId="0" fillId="3" borderId="41" xfId="0" applyNumberFormat="1" applyFill="1" applyBorder="1" applyAlignment="1">
      <alignment horizontal="center" vertical="center"/>
    </xf>
    <xf numFmtId="38" fontId="0" fillId="0" borderId="126" xfId="0" applyNumberFormat="1" applyBorder="1">
      <alignment vertical="center"/>
    </xf>
    <xf numFmtId="182" fontId="0" fillId="3" borderId="11" xfId="18" applyNumberFormat="1" applyFont="1" applyFill="1" applyBorder="1" applyAlignment="1">
      <alignment horizontal="center" vertical="center" wrapText="1"/>
    </xf>
    <xf numFmtId="0" fontId="39" fillId="3" borderId="36" xfId="18" applyFont="1" applyFill="1" applyBorder="1" applyAlignment="1">
      <alignment horizontal="center" vertical="center" wrapText="1"/>
    </xf>
    <xf numFmtId="49" fontId="0" fillId="3" borderId="11" xfId="18" applyNumberFormat="1" applyFont="1" applyFill="1" applyBorder="1" applyAlignment="1">
      <alignment horizontal="right" vertical="center"/>
    </xf>
    <xf numFmtId="38" fontId="0" fillId="0" borderId="106" xfId="8" applyFont="1" applyBorder="1">
      <alignment vertical="center"/>
    </xf>
    <xf numFmtId="0" fontId="40" fillId="3" borderId="36" xfId="18" applyFont="1" applyFill="1" applyBorder="1">
      <alignment vertical="center"/>
    </xf>
    <xf numFmtId="0" fontId="21" fillId="0" borderId="106" xfId="18" applyFont="1" applyBorder="1">
      <alignment vertical="center"/>
    </xf>
    <xf numFmtId="49" fontId="21" fillId="0" borderId="106" xfId="18" applyNumberFormat="1" applyFont="1" applyBorder="1" applyAlignment="1">
      <alignment horizontal="right" vertical="center"/>
    </xf>
    <xf numFmtId="38" fontId="0" fillId="0" borderId="36" xfId="8" applyFont="1" applyBorder="1">
      <alignment vertical="center"/>
    </xf>
    <xf numFmtId="49" fontId="21" fillId="0" borderId="36" xfId="18" applyNumberFormat="1" applyFont="1" applyBorder="1" applyAlignment="1">
      <alignment horizontal="right" vertical="center"/>
    </xf>
    <xf numFmtId="0" fontId="26" fillId="0" borderId="36" xfId="18" applyFont="1" applyBorder="1">
      <alignment vertical="center"/>
    </xf>
    <xf numFmtId="38" fontId="21" fillId="0" borderId="36" xfId="8" applyFont="1" applyFill="1" applyBorder="1">
      <alignment vertical="center"/>
    </xf>
    <xf numFmtId="49" fontId="21" fillId="0" borderId="36" xfId="0" applyNumberFormat="1" applyFont="1" applyBorder="1" applyAlignment="1">
      <alignment horizontal="right" vertical="center"/>
    </xf>
    <xf numFmtId="183" fontId="21" fillId="0" borderId="36" xfId="19" applyNumberFormat="1" applyFont="1" applyBorder="1">
      <alignment vertical="center"/>
    </xf>
    <xf numFmtId="49" fontId="21" fillId="0" borderId="36" xfId="19" applyNumberFormat="1" applyFont="1" applyBorder="1" applyAlignment="1">
      <alignment horizontal="right" vertical="center"/>
    </xf>
    <xf numFmtId="49" fontId="9" fillId="0" borderId="36" xfId="17" applyNumberFormat="1" applyFont="1" applyBorder="1" applyAlignment="1" applyProtection="1">
      <alignment horizontal="right" vertical="center"/>
      <protection locked="0"/>
    </xf>
    <xf numFmtId="38" fontId="0" fillId="0" borderId="36" xfId="18" applyNumberFormat="1" applyFont="1" applyBorder="1">
      <alignment vertical="center"/>
    </xf>
    <xf numFmtId="49" fontId="21" fillId="0" borderId="36" xfId="8" applyNumberFormat="1" applyFont="1" applyFill="1" applyBorder="1" applyAlignment="1">
      <alignment horizontal="right" vertical="center"/>
    </xf>
    <xf numFmtId="0" fontId="1" fillId="3" borderId="11" xfId="18" applyFill="1" applyBorder="1" applyAlignment="1">
      <alignment horizontal="center" vertical="center"/>
    </xf>
    <xf numFmtId="0" fontId="21" fillId="0" borderId="36" xfId="19" applyFont="1" applyBorder="1">
      <alignment vertical="center"/>
    </xf>
    <xf numFmtId="0" fontId="26" fillId="0" borderId="36" xfId="19" applyFont="1" applyBorder="1">
      <alignment vertical="center"/>
    </xf>
    <xf numFmtId="0" fontId="0" fillId="0" borderId="36" xfId="19" applyFont="1" applyBorder="1">
      <alignment vertical="center"/>
    </xf>
    <xf numFmtId="0" fontId="21" fillId="0" borderId="36" xfId="16" applyFont="1" applyBorder="1">
      <alignment vertical="center"/>
    </xf>
    <xf numFmtId="182" fontId="1" fillId="0" borderId="0" xfId="18" applyNumberFormat="1">
      <alignment vertical="center"/>
    </xf>
    <xf numFmtId="38" fontId="21" fillId="0" borderId="36" xfId="8" applyFont="1" applyFill="1" applyBorder="1" applyAlignment="1">
      <alignment vertical="center"/>
    </xf>
    <xf numFmtId="38" fontId="0" fillId="6" borderId="36" xfId="18" applyNumberFormat="1" applyFont="1" applyFill="1" applyBorder="1">
      <alignment vertical="center"/>
    </xf>
    <xf numFmtId="38" fontId="1" fillId="0" borderId="36" xfId="18" applyNumberFormat="1" applyBorder="1">
      <alignment vertical="center"/>
    </xf>
    <xf numFmtId="38" fontId="0" fillId="6" borderId="36" xfId="12" applyNumberFormat="1" applyFont="1" applyFill="1" applyBorder="1">
      <alignment vertical="center"/>
    </xf>
    <xf numFmtId="0" fontId="0" fillId="0" borderId="36" xfId="19" applyFont="1" applyBorder="1" applyAlignment="1">
      <alignment horizontal="center" vertical="center"/>
    </xf>
    <xf numFmtId="49" fontId="0" fillId="0" borderId="36" xfId="18" applyNumberFormat="1" applyFont="1" applyBorder="1" applyAlignment="1">
      <alignment horizontal="right" vertical="center"/>
    </xf>
    <xf numFmtId="49" fontId="0" fillId="0" borderId="32" xfId="18" applyNumberFormat="1" applyFont="1" applyBorder="1" applyAlignment="1">
      <alignment horizontal="right" vertical="center"/>
    </xf>
    <xf numFmtId="0" fontId="0" fillId="0" borderId="24" xfId="19" applyFont="1" applyBorder="1">
      <alignment vertical="center"/>
    </xf>
    <xf numFmtId="182" fontId="0" fillId="0" borderId="25" xfId="18" applyNumberFormat="1" applyFont="1" applyBorder="1" applyAlignment="1">
      <alignment horizontal="center" vertical="center"/>
    </xf>
    <xf numFmtId="0" fontId="1" fillId="0" borderId="0" xfId="18" applyAlignment="1">
      <alignment horizontal="right" vertical="center"/>
    </xf>
    <xf numFmtId="182" fontId="0" fillId="0" borderId="0" xfId="18" applyNumberFormat="1" applyFont="1" applyAlignment="1">
      <alignment horizontal="center" vertical="center"/>
    </xf>
    <xf numFmtId="182" fontId="0" fillId="0" borderId="36" xfId="18" applyNumberFormat="1" applyFont="1" applyBorder="1" applyAlignment="1">
      <alignment horizontal="center" vertical="center" wrapText="1"/>
    </xf>
    <xf numFmtId="38" fontId="0" fillId="0" borderId="0" xfId="18" applyNumberFormat="1" applyFont="1" applyAlignment="1">
      <alignment horizontal="right" vertical="center"/>
    </xf>
    <xf numFmtId="38" fontId="0" fillId="0" borderId="17" xfId="18" applyNumberFormat="1" applyFont="1" applyBorder="1">
      <alignment vertical="center"/>
    </xf>
    <xf numFmtId="5" fontId="1" fillId="0" borderId="0" xfId="18" applyNumberFormat="1">
      <alignment vertical="center"/>
    </xf>
    <xf numFmtId="183" fontId="26" fillId="0" borderId="36" xfId="18" applyNumberFormat="1" applyFont="1" applyBorder="1">
      <alignment vertical="center"/>
    </xf>
    <xf numFmtId="184" fontId="0" fillId="0" borderId="0" xfId="0" applyNumberFormat="1">
      <alignment vertical="center"/>
    </xf>
    <xf numFmtId="184" fontId="5" fillId="0" borderId="0" xfId="0" applyNumberFormat="1" applyFont="1" applyAlignment="1">
      <alignment horizontal="center" vertical="center"/>
    </xf>
    <xf numFmtId="184" fontId="5" fillId="0" borderId="91" xfId="0" applyNumberFormat="1" applyFont="1" applyBorder="1" applyAlignment="1">
      <alignment horizontal="center" vertical="center"/>
    </xf>
    <xf numFmtId="184" fontId="5" fillId="0" borderId="0" xfId="0" applyNumberFormat="1" applyFont="1" applyAlignment="1">
      <alignment horizontal="left" vertical="center"/>
    </xf>
    <xf numFmtId="184" fontId="5" fillId="0" borderId="0" xfId="0" applyNumberFormat="1" applyFont="1">
      <alignment vertical="center"/>
    </xf>
    <xf numFmtId="184" fontId="4" fillId="0" borderId="1" xfId="0" applyNumberFormat="1" applyFont="1" applyBorder="1" applyAlignment="1">
      <alignment horizontal="center" vertical="center"/>
    </xf>
    <xf numFmtId="184" fontId="4" fillId="0" borderId="5" xfId="0" applyNumberFormat="1" applyFont="1" applyBorder="1" applyAlignment="1">
      <alignment horizontal="center" vertical="center"/>
    </xf>
    <xf numFmtId="184" fontId="0" fillId="0" borderId="135" xfId="0" applyNumberFormat="1" applyBorder="1">
      <alignment vertical="center"/>
    </xf>
    <xf numFmtId="184" fontId="0" fillId="0" borderId="136" xfId="0" applyNumberFormat="1" applyBorder="1">
      <alignment vertical="center"/>
    </xf>
    <xf numFmtId="184" fontId="0" fillId="7" borderId="23" xfId="0" applyNumberFormat="1" applyFill="1" applyBorder="1">
      <alignment vertical="center"/>
    </xf>
    <xf numFmtId="184" fontId="0" fillId="0" borderId="1" xfId="0" applyNumberFormat="1" applyBorder="1">
      <alignment vertical="center"/>
    </xf>
    <xf numFmtId="184" fontId="0" fillId="0" borderId="5" xfId="0" applyNumberFormat="1" applyBorder="1">
      <alignment vertical="center"/>
    </xf>
    <xf numFmtId="184" fontId="0" fillId="0" borderId="6" xfId="0" applyNumberFormat="1" applyBorder="1">
      <alignment vertical="center"/>
    </xf>
    <xf numFmtId="184" fontId="0" fillId="0" borderId="3" xfId="0" applyNumberFormat="1" applyBorder="1">
      <alignment vertical="center"/>
    </xf>
    <xf numFmtId="184" fontId="0" fillId="0" borderId="23" xfId="0" applyNumberFormat="1" applyBorder="1">
      <alignment vertical="center"/>
    </xf>
    <xf numFmtId="184" fontId="0" fillId="0" borderId="128" xfId="0" applyNumberFormat="1" applyBorder="1">
      <alignment vertical="center"/>
    </xf>
    <xf numFmtId="184" fontId="0" fillId="0" borderId="36" xfId="0" applyNumberFormat="1" applyBorder="1">
      <alignment vertical="center"/>
    </xf>
    <xf numFmtId="184" fontId="0" fillId="3" borderId="131" xfId="1" applyNumberFormat="1" applyFont="1" applyFill="1" applyBorder="1">
      <alignment vertical="center"/>
    </xf>
    <xf numFmtId="184" fontId="0" fillId="0" borderId="128" xfId="1" applyNumberFormat="1" applyFont="1" applyFill="1" applyBorder="1">
      <alignment vertical="center"/>
    </xf>
    <xf numFmtId="184" fontId="0" fillId="0" borderId="36" xfId="1" applyNumberFormat="1" applyFont="1" applyFill="1" applyBorder="1">
      <alignment vertical="center"/>
    </xf>
    <xf numFmtId="184" fontId="0" fillId="3" borderId="36" xfId="1" applyNumberFormat="1" applyFont="1" applyFill="1" applyBorder="1">
      <alignment vertical="center"/>
    </xf>
    <xf numFmtId="184" fontId="0" fillId="3" borderId="112" xfId="0" applyNumberFormat="1" applyFill="1" applyBorder="1">
      <alignment vertical="center"/>
    </xf>
    <xf numFmtId="184" fontId="0" fillId="8" borderId="23" xfId="0" applyNumberFormat="1" applyFill="1" applyBorder="1">
      <alignment vertical="center"/>
    </xf>
    <xf numFmtId="184" fontId="0" fillId="3" borderId="128" xfId="0" applyNumberFormat="1" applyFill="1" applyBorder="1">
      <alignment vertical="center"/>
    </xf>
    <xf numFmtId="184" fontId="0" fillId="3" borderId="36" xfId="0" applyNumberFormat="1" applyFill="1" applyBorder="1">
      <alignment vertical="center"/>
    </xf>
    <xf numFmtId="184" fontId="0" fillId="3" borderId="128" xfId="1" applyNumberFormat="1" applyFont="1" applyFill="1" applyBorder="1">
      <alignment vertical="center"/>
    </xf>
    <xf numFmtId="184" fontId="0" fillId="0" borderId="131" xfId="1" applyNumberFormat="1" applyFont="1" applyFill="1" applyBorder="1">
      <alignment vertical="center"/>
    </xf>
    <xf numFmtId="184" fontId="0" fillId="0" borderId="112" xfId="0" applyNumberFormat="1" applyBorder="1">
      <alignment vertical="center"/>
    </xf>
    <xf numFmtId="184" fontId="42" fillId="0" borderId="23" xfId="0" applyNumberFormat="1" applyFont="1" applyBorder="1">
      <alignment vertical="center"/>
    </xf>
    <xf numFmtId="184" fontId="42" fillId="0" borderId="128" xfId="0" applyNumberFormat="1" applyFont="1" applyBorder="1">
      <alignment vertical="center"/>
    </xf>
    <xf numFmtId="184" fontId="42" fillId="0" borderId="36" xfId="0" applyNumberFormat="1" applyFont="1" applyBorder="1">
      <alignment vertical="center"/>
    </xf>
    <xf numFmtId="184" fontId="4" fillId="0" borderId="23" xfId="0" applyNumberFormat="1" applyFont="1" applyBorder="1">
      <alignment vertical="center"/>
    </xf>
    <xf numFmtId="184" fontId="0" fillId="0" borderId="125" xfId="0" applyNumberFormat="1" applyBorder="1">
      <alignment vertical="center"/>
    </xf>
    <xf numFmtId="184" fontId="0" fillId="3" borderId="7" xfId="0" applyNumberFormat="1" applyFill="1" applyBorder="1">
      <alignment vertical="center"/>
    </xf>
    <xf numFmtId="184" fontId="0" fillId="3" borderId="11" xfId="0" applyNumberFormat="1" applyFill="1" applyBorder="1">
      <alignment vertical="center"/>
    </xf>
    <xf numFmtId="184" fontId="0" fillId="3" borderId="12" xfId="1" applyNumberFormat="1" applyFont="1" applyFill="1" applyBorder="1">
      <alignment vertical="center"/>
    </xf>
    <xf numFmtId="184" fontId="0" fillId="3" borderId="11" xfId="1" applyNumberFormat="1" applyFont="1" applyFill="1" applyBorder="1">
      <alignment vertical="center"/>
    </xf>
    <xf numFmtId="184" fontId="0" fillId="3" borderId="9" xfId="0" applyNumberFormat="1" applyFill="1" applyBorder="1">
      <alignment vertical="center"/>
    </xf>
    <xf numFmtId="184" fontId="0" fillId="0" borderId="0" xfId="0" applyNumberFormat="1" applyAlignment="1">
      <alignment horizontal="right" vertical="center"/>
    </xf>
    <xf numFmtId="184" fontId="0" fillId="0" borderId="106" xfId="1" applyNumberFormat="1" applyFont="1" applyFill="1" applyBorder="1">
      <alignment vertical="center"/>
    </xf>
    <xf numFmtId="184" fontId="0" fillId="0" borderId="0" xfId="0" applyNumberFormat="1" applyAlignment="1">
      <alignment horizontal="left" vertical="center"/>
    </xf>
    <xf numFmtId="184" fontId="5" fillId="0" borderId="0" xfId="0" applyNumberFormat="1" applyFont="1" applyAlignment="1">
      <alignment horizontal="right" vertical="center"/>
    </xf>
    <xf numFmtId="184" fontId="0" fillId="0" borderId="123" xfId="0" applyNumberFormat="1" applyBorder="1">
      <alignment vertical="center"/>
    </xf>
    <xf numFmtId="184" fontId="0" fillId="0" borderId="4" xfId="0" applyNumberFormat="1" applyBorder="1">
      <alignment vertical="center"/>
    </xf>
    <xf numFmtId="184" fontId="0" fillId="0" borderId="25" xfId="0" applyNumberFormat="1" applyBorder="1">
      <alignment vertical="center"/>
    </xf>
    <xf numFmtId="184" fontId="0" fillId="0" borderId="25" xfId="1" applyNumberFormat="1" applyFont="1" applyFill="1" applyBorder="1">
      <alignment vertical="center"/>
    </xf>
    <xf numFmtId="184" fontId="0" fillId="3" borderId="25" xfId="0" applyNumberFormat="1" applyFill="1" applyBorder="1">
      <alignment vertical="center"/>
    </xf>
    <xf numFmtId="184" fontId="0" fillId="3" borderId="25" xfId="1" applyNumberFormat="1" applyFont="1" applyFill="1" applyBorder="1">
      <alignment vertical="center"/>
    </xf>
    <xf numFmtId="184" fontId="42" fillId="0" borderId="25" xfId="0" applyNumberFormat="1" applyFont="1" applyBorder="1">
      <alignment vertical="center"/>
    </xf>
    <xf numFmtId="184" fontId="0" fillId="3" borderId="10" xfId="0" applyNumberFormat="1" applyFill="1" applyBorder="1">
      <alignment vertical="center"/>
    </xf>
    <xf numFmtId="0" fontId="0" fillId="0" borderId="0" xfId="25" applyFont="1" applyAlignment="1">
      <alignment horizontal="center" vertical="center"/>
    </xf>
    <xf numFmtId="0" fontId="0" fillId="6" borderId="0" xfId="25" applyFont="1" applyFill="1">
      <alignment vertical="center"/>
    </xf>
    <xf numFmtId="0" fontId="0" fillId="0" borderId="0" xfId="25" applyFont="1">
      <alignment vertical="center"/>
    </xf>
    <xf numFmtId="0" fontId="0" fillId="0" borderId="0" xfId="25" applyFont="1" applyAlignment="1">
      <alignment horizontal="left" vertical="center"/>
    </xf>
    <xf numFmtId="0" fontId="0" fillId="0" borderId="36" xfId="25" applyFont="1" applyBorder="1" applyAlignment="1">
      <alignment horizontal="center" vertical="center"/>
    </xf>
    <xf numFmtId="0" fontId="14" fillId="0" borderId="36" xfId="25" applyFont="1" applyBorder="1">
      <alignment vertical="center"/>
    </xf>
    <xf numFmtId="0" fontId="0" fillId="0" borderId="36" xfId="25" applyFont="1" applyBorder="1">
      <alignment vertical="center"/>
    </xf>
    <xf numFmtId="0" fontId="0" fillId="0" borderId="26" xfId="25" applyFont="1" applyBorder="1" applyAlignment="1">
      <alignment horizontal="left" vertical="center"/>
    </xf>
    <xf numFmtId="0" fontId="14" fillId="7" borderId="36" xfId="25" applyFont="1" applyFill="1" applyBorder="1">
      <alignment vertical="center"/>
    </xf>
    <xf numFmtId="0" fontId="0" fillId="0" borderId="36" xfId="25" applyFont="1" applyBorder="1" applyAlignment="1">
      <alignment vertical="center" wrapText="1"/>
    </xf>
    <xf numFmtId="38" fontId="14" fillId="0" borderId="36" xfId="11" applyFont="1" applyBorder="1">
      <alignment vertical="center"/>
    </xf>
    <xf numFmtId="0" fontId="44" fillId="0" borderId="25" xfId="25" applyFont="1" applyBorder="1" applyAlignment="1">
      <alignment horizontal="center" vertical="center"/>
    </xf>
    <xf numFmtId="0" fontId="14" fillId="0" borderId="25" xfId="25" applyFont="1" applyBorder="1" applyAlignment="1">
      <alignment horizontal="left" vertical="center"/>
    </xf>
    <xf numFmtId="0" fontId="44" fillId="0" borderId="25" xfId="25" applyFont="1" applyBorder="1" applyAlignment="1">
      <alignment horizontal="left" vertical="center"/>
    </xf>
    <xf numFmtId="38" fontId="0" fillId="0" borderId="36" xfId="11" applyFont="1" applyBorder="1">
      <alignment vertical="center"/>
    </xf>
    <xf numFmtId="38" fontId="0" fillId="8" borderId="36" xfId="11" applyFont="1" applyFill="1" applyBorder="1">
      <alignment vertical="center"/>
    </xf>
    <xf numFmtId="0" fontId="14" fillId="8" borderId="36" xfId="25" applyFont="1" applyFill="1" applyBorder="1">
      <alignment vertical="center"/>
    </xf>
    <xf numFmtId="38" fontId="14" fillId="8" borderId="36" xfId="11" applyFont="1" applyFill="1" applyBorder="1">
      <alignment vertical="center"/>
    </xf>
    <xf numFmtId="0" fontId="44" fillId="0" borderId="25" xfId="25" applyFont="1" applyBorder="1">
      <alignment vertical="center"/>
    </xf>
    <xf numFmtId="0" fontId="45" fillId="0" borderId="25" xfId="25" applyFont="1" applyBorder="1" applyAlignment="1">
      <alignment horizontal="center" vertical="center" wrapText="1"/>
    </xf>
    <xf numFmtId="0" fontId="45" fillId="0" borderId="25" xfId="25" applyFont="1" applyBorder="1" applyAlignment="1">
      <alignment horizontal="left" vertical="center" wrapText="1"/>
    </xf>
    <xf numFmtId="0" fontId="45" fillId="0" borderId="25" xfId="25" applyFont="1" applyBorder="1">
      <alignment vertical="center"/>
    </xf>
    <xf numFmtId="0" fontId="45" fillId="0" borderId="25" xfId="25" applyFont="1" applyBorder="1" applyAlignment="1">
      <alignment horizontal="center" vertical="center"/>
    </xf>
    <xf numFmtId="0" fontId="0" fillId="6" borderId="36" xfId="25" applyFont="1" applyFill="1" applyBorder="1">
      <alignment vertical="center"/>
    </xf>
    <xf numFmtId="0" fontId="47" fillId="0" borderId="36" xfId="25" applyFont="1" applyBorder="1" applyAlignment="1">
      <alignment vertical="center" wrapText="1"/>
    </xf>
    <xf numFmtId="0" fontId="0" fillId="0" borderId="0" xfId="25" applyFont="1" applyAlignment="1">
      <alignment horizontal="center" vertical="center" textRotation="255"/>
    </xf>
    <xf numFmtId="0" fontId="0" fillId="0" borderId="0" xfId="25" applyFont="1" applyAlignment="1">
      <alignment vertical="center" textRotation="255" wrapText="1"/>
    </xf>
    <xf numFmtId="0" fontId="0" fillId="6" borderId="0" xfId="25" applyFont="1" applyFill="1" applyAlignment="1">
      <alignment horizontal="center" vertical="center"/>
    </xf>
    <xf numFmtId="0" fontId="49" fillId="0" borderId="26" xfId="25" applyFont="1" applyBorder="1" applyAlignment="1">
      <alignment horizontal="center" vertical="center"/>
    </xf>
    <xf numFmtId="0" fontId="49" fillId="0" borderId="25" xfId="25" applyFont="1" applyBorder="1" applyAlignment="1">
      <alignment horizontal="center" vertical="center"/>
    </xf>
    <xf numFmtId="0" fontId="50" fillId="0" borderId="36" xfId="25" applyFont="1" applyBorder="1" applyAlignment="1">
      <alignment horizontal="center" vertical="center"/>
    </xf>
    <xf numFmtId="0" fontId="14" fillId="7" borderId="36" xfId="24" applyFont="1" applyFill="1" applyBorder="1">
      <alignment vertical="center"/>
    </xf>
    <xf numFmtId="0" fontId="0" fillId="0" borderId="36" xfId="24" applyFont="1" applyBorder="1">
      <alignment vertical="center"/>
    </xf>
    <xf numFmtId="38" fontId="14" fillId="0" borderId="36" xfId="3" applyFont="1" applyBorder="1">
      <alignment vertical="center"/>
    </xf>
    <xf numFmtId="38" fontId="0" fillId="0" borderId="36" xfId="3" applyFont="1" applyBorder="1">
      <alignment vertical="center"/>
    </xf>
    <xf numFmtId="38" fontId="0" fillId="8" borderId="36" xfId="3" applyFont="1" applyFill="1" applyBorder="1">
      <alignment vertical="center"/>
    </xf>
    <xf numFmtId="38" fontId="14" fillId="8" borderId="36" xfId="3" applyFont="1" applyFill="1" applyBorder="1">
      <alignment vertical="center"/>
    </xf>
    <xf numFmtId="38" fontId="50" fillId="0" borderId="36" xfId="11" applyFont="1" applyBorder="1">
      <alignment vertical="center"/>
    </xf>
    <xf numFmtId="0" fontId="49" fillId="0" borderId="25" xfId="24" applyFont="1" applyBorder="1" applyAlignment="1">
      <alignment horizontal="center" vertical="center"/>
    </xf>
    <xf numFmtId="0" fontId="14" fillId="0" borderId="36" xfId="24" applyFont="1" applyBorder="1">
      <alignment vertical="center"/>
    </xf>
    <xf numFmtId="0" fontId="50" fillId="0" borderId="36" xfId="25" applyFont="1" applyBorder="1" applyAlignment="1" applyProtection="1">
      <alignment horizontal="left" vertical="center"/>
      <protection locked="0"/>
    </xf>
    <xf numFmtId="0" fontId="50" fillId="0" borderId="36" xfId="25" applyFont="1" applyBorder="1">
      <alignment vertical="center"/>
    </xf>
    <xf numFmtId="0" fontId="14" fillId="0" borderId="36" xfId="25" applyFont="1" applyBorder="1" applyAlignment="1" applyProtection="1">
      <alignment horizontal="left" vertical="center"/>
      <protection locked="0"/>
    </xf>
    <xf numFmtId="0" fontId="50" fillId="0" borderId="36" xfId="25" applyFont="1" applyBorder="1" applyAlignment="1">
      <alignment horizontal="left" vertical="center"/>
    </xf>
    <xf numFmtId="0" fontId="45" fillId="6" borderId="32" xfId="25" applyFont="1" applyFill="1" applyBorder="1" applyAlignment="1">
      <alignment horizontal="center" vertical="center"/>
    </xf>
    <xf numFmtId="0" fontId="45" fillId="6" borderId="25" xfId="25" applyFont="1" applyFill="1" applyBorder="1" applyAlignment="1">
      <alignment horizontal="center" vertical="center"/>
    </xf>
    <xf numFmtId="0" fontId="49" fillId="0" borderId="0" xfId="25" applyFont="1" applyAlignment="1">
      <alignment horizontal="center" vertical="center" textRotation="255"/>
    </xf>
    <xf numFmtId="0" fontId="0" fillId="0" borderId="32" xfId="25" applyFont="1" applyBorder="1" applyAlignment="1">
      <alignment horizontal="center" vertical="center" textRotation="255" wrapText="1"/>
    </xf>
    <xf numFmtId="0" fontId="0" fillId="6" borderId="32" xfId="25" applyFont="1" applyFill="1" applyBorder="1">
      <alignment vertical="center"/>
    </xf>
    <xf numFmtId="0" fontId="45" fillId="0" borderId="25" xfId="25" applyFont="1" applyBorder="1" applyAlignment="1" applyProtection="1">
      <alignment horizontal="center" vertical="center"/>
      <protection locked="0"/>
    </xf>
    <xf numFmtId="0" fontId="45" fillId="0" borderId="32" xfId="25" applyFont="1" applyBorder="1" applyAlignment="1" applyProtection="1">
      <alignment horizontal="center" vertical="center" wrapText="1"/>
      <protection locked="0"/>
    </xf>
    <xf numFmtId="0" fontId="45" fillId="0" borderId="25" xfId="25" applyFont="1" applyBorder="1" applyAlignment="1" applyProtection="1">
      <alignment horizontal="center" vertical="center" wrapText="1"/>
      <protection locked="0"/>
    </xf>
    <xf numFmtId="0" fontId="0" fillId="0" borderId="32" xfId="25" applyFont="1" applyBorder="1">
      <alignment vertical="center"/>
    </xf>
    <xf numFmtId="0" fontId="0" fillId="0" borderId="36" xfId="25" applyFont="1" applyBorder="1" applyAlignment="1" applyProtection="1">
      <alignment horizontal="left" vertical="center"/>
      <protection locked="0"/>
    </xf>
    <xf numFmtId="0" fontId="0" fillId="0" borderId="36" xfId="25" applyFont="1" applyBorder="1" applyAlignment="1">
      <alignment horizontal="left" vertical="center"/>
    </xf>
    <xf numFmtId="0" fontId="0" fillId="0" borderId="27" xfId="25" applyFont="1" applyBorder="1" applyAlignment="1" applyProtection="1">
      <alignment horizontal="left" vertical="center"/>
      <protection locked="0"/>
    </xf>
    <xf numFmtId="0" fontId="45" fillId="0" borderId="111" xfId="25" applyFont="1" applyBorder="1" applyAlignment="1" applyProtection="1">
      <alignment horizontal="center" vertical="center"/>
      <protection locked="0"/>
    </xf>
    <xf numFmtId="0" fontId="0" fillId="0" borderId="27" xfId="25" applyFont="1" applyBorder="1">
      <alignment vertical="center"/>
    </xf>
    <xf numFmtId="0" fontId="45" fillId="0" borderId="111" xfId="25" applyFont="1" applyBorder="1" applyAlignment="1">
      <alignment horizontal="center" vertical="center"/>
    </xf>
    <xf numFmtId="0" fontId="26" fillId="0" borderId="36" xfId="18" quotePrefix="1" applyFont="1" applyBorder="1">
      <alignment vertical="center"/>
    </xf>
    <xf numFmtId="0" fontId="27" fillId="3" borderId="11" xfId="18" applyFont="1" applyFill="1" applyBorder="1" applyAlignment="1">
      <alignment horizontal="center" vertical="center" wrapText="1"/>
    </xf>
    <xf numFmtId="0" fontId="0" fillId="0" borderId="106" xfId="0" applyBorder="1">
      <alignment vertical="center"/>
    </xf>
    <xf numFmtId="3" fontId="0" fillId="0" borderId="106" xfId="0" applyNumberFormat="1" applyBorder="1">
      <alignment vertical="center"/>
    </xf>
    <xf numFmtId="3" fontId="0" fillId="0" borderId="36" xfId="0" applyNumberFormat="1" applyBorder="1">
      <alignment vertical="center"/>
    </xf>
    <xf numFmtId="0" fontId="0" fillId="0" borderId="11" xfId="0" applyBorder="1">
      <alignment vertical="center"/>
    </xf>
    <xf numFmtId="38" fontId="0" fillId="0" borderId="143" xfId="0" applyNumberFormat="1" applyBorder="1">
      <alignment vertical="center"/>
    </xf>
    <xf numFmtId="38" fontId="0" fillId="0" borderId="144" xfId="0" applyNumberFormat="1" applyBorder="1">
      <alignment vertical="center"/>
    </xf>
    <xf numFmtId="0" fontId="21" fillId="0" borderId="0" xfId="0" applyFont="1">
      <alignment vertical="center"/>
    </xf>
    <xf numFmtId="181" fontId="55" fillId="0" borderId="0" xfId="0" applyNumberFormat="1" applyFont="1" applyAlignment="1">
      <alignment vertical="center" wrapText="1"/>
    </xf>
    <xf numFmtId="181" fontId="55" fillId="0" borderId="0" xfId="0" applyNumberFormat="1" applyFont="1">
      <alignment vertical="center"/>
    </xf>
    <xf numFmtId="38" fontId="0" fillId="3" borderId="24" xfId="0" applyNumberFormat="1" applyFill="1" applyBorder="1" applyAlignment="1">
      <alignment horizontal="right" vertical="center"/>
    </xf>
    <xf numFmtId="38" fontId="0" fillId="3" borderId="39" xfId="0" applyNumberFormat="1" applyFill="1" applyBorder="1" applyAlignment="1">
      <alignment horizontal="right" vertical="center"/>
    </xf>
    <xf numFmtId="38" fontId="31" fillId="3" borderId="7" xfId="1" applyFont="1" applyFill="1" applyBorder="1" applyAlignment="1">
      <alignment vertical="center"/>
    </xf>
    <xf numFmtId="38" fontId="31" fillId="3" borderId="11" xfId="1" applyFont="1" applyFill="1" applyBorder="1" applyAlignment="1">
      <alignment vertical="center"/>
    </xf>
    <xf numFmtId="0" fontId="57" fillId="0" borderId="36" xfId="17" applyFont="1" applyBorder="1" applyProtection="1">
      <alignment vertical="center"/>
      <protection locked="0"/>
    </xf>
    <xf numFmtId="0" fontId="5" fillId="4" borderId="126" xfId="0" applyFont="1" applyFill="1" applyBorder="1">
      <alignment vertical="center"/>
    </xf>
    <xf numFmtId="0" fontId="5" fillId="10" borderId="15" xfId="0" applyFont="1" applyFill="1" applyBorder="1">
      <alignment vertical="center"/>
    </xf>
    <xf numFmtId="0" fontId="0" fillId="10" borderId="36" xfId="0" applyFill="1" applyBorder="1">
      <alignment vertical="center"/>
    </xf>
    <xf numFmtId="0" fontId="21" fillId="4" borderId="106" xfId="0" applyFont="1" applyFill="1" applyBorder="1">
      <alignment vertical="center"/>
    </xf>
    <xf numFmtId="0" fontId="0" fillId="10" borderId="106" xfId="0" applyFill="1" applyBorder="1">
      <alignment vertical="center"/>
    </xf>
    <xf numFmtId="0" fontId="27" fillId="0" borderId="114" xfId="0" applyFont="1" applyBorder="1" applyAlignment="1">
      <alignment horizontal="center" vertical="center"/>
    </xf>
    <xf numFmtId="0" fontId="27" fillId="7" borderId="36" xfId="0" applyFont="1" applyFill="1" applyBorder="1" applyAlignment="1">
      <alignment horizontal="center" vertical="center"/>
    </xf>
    <xf numFmtId="0" fontId="27" fillId="0" borderId="114" xfId="0" applyFont="1" applyBorder="1">
      <alignment vertical="center"/>
    </xf>
    <xf numFmtId="180" fontId="1" fillId="9" borderId="126" xfId="18" applyNumberFormat="1" applyFill="1" applyBorder="1" applyAlignment="1">
      <alignment horizontal="center" vertical="center"/>
    </xf>
    <xf numFmtId="180" fontId="1" fillId="9" borderId="37" xfId="18" applyNumberFormat="1" applyFill="1" applyBorder="1" applyAlignment="1">
      <alignment horizontal="center" vertical="center"/>
    </xf>
    <xf numFmtId="0" fontId="0" fillId="9" borderId="37" xfId="18" applyFont="1" applyFill="1" applyBorder="1" applyAlignment="1">
      <alignment horizontal="center" vertical="center"/>
    </xf>
    <xf numFmtId="181" fontId="1" fillId="9" borderId="37" xfId="0" applyNumberFormat="1" applyFont="1" applyFill="1" applyBorder="1" applyAlignment="1">
      <alignment horizontal="center" vertical="center"/>
    </xf>
    <xf numFmtId="181" fontId="1" fillId="9" borderId="132" xfId="0" applyNumberFormat="1" applyFont="1" applyFill="1" applyBorder="1" applyAlignment="1">
      <alignment horizontal="center" vertical="center"/>
    </xf>
    <xf numFmtId="180" fontId="0" fillId="9" borderId="1" xfId="0" applyNumberFormat="1" applyFill="1" applyBorder="1">
      <alignment vertical="center"/>
    </xf>
    <xf numFmtId="0" fontId="0" fillId="9" borderId="5" xfId="0" applyFill="1" applyBorder="1">
      <alignment vertical="center"/>
    </xf>
    <xf numFmtId="0" fontId="0" fillId="0" borderId="5" xfId="0" applyBorder="1">
      <alignment vertical="center"/>
    </xf>
    <xf numFmtId="3" fontId="0" fillId="9" borderId="5" xfId="0" applyNumberFormat="1" applyFill="1" applyBorder="1">
      <alignment vertical="center"/>
    </xf>
    <xf numFmtId="3" fontId="0" fillId="0" borderId="5" xfId="0" applyNumberFormat="1" applyBorder="1">
      <alignment vertical="center"/>
    </xf>
    <xf numFmtId="0" fontId="0" fillId="9" borderId="5" xfId="0" applyFill="1" applyBorder="1" applyAlignment="1">
      <alignment horizontal="center" vertical="center"/>
    </xf>
    <xf numFmtId="0" fontId="0" fillId="9" borderId="6" xfId="0" applyFill="1" applyBorder="1">
      <alignment vertical="center"/>
    </xf>
    <xf numFmtId="180" fontId="0" fillId="9" borderId="128" xfId="0" applyNumberFormat="1" applyFill="1" applyBorder="1">
      <alignment vertical="center"/>
    </xf>
    <xf numFmtId="0" fontId="0" fillId="9" borderId="36" xfId="0" applyFill="1" applyBorder="1">
      <alignment vertical="center"/>
    </xf>
    <xf numFmtId="3" fontId="0" fillId="9" borderId="36" xfId="0" applyNumberFormat="1" applyFill="1" applyBorder="1">
      <alignment vertical="center"/>
    </xf>
    <xf numFmtId="0" fontId="0" fillId="9" borderId="36" xfId="0" applyFill="1" applyBorder="1" applyAlignment="1">
      <alignment horizontal="center" vertical="center"/>
    </xf>
    <xf numFmtId="0" fontId="0" fillId="9" borderId="131" xfId="0" applyFill="1" applyBorder="1">
      <alignment vertical="center"/>
    </xf>
    <xf numFmtId="0" fontId="0" fillId="0" borderId="49" xfId="0" applyBorder="1">
      <alignment vertical="center"/>
    </xf>
    <xf numFmtId="0" fontId="0" fillId="0" borderId="28" xfId="0" applyBorder="1" applyAlignment="1">
      <alignment horizontal="center" vertical="center"/>
    </xf>
    <xf numFmtId="0" fontId="27" fillId="9" borderId="126" xfId="0" applyFont="1" applyFill="1" applyBorder="1" applyAlignment="1">
      <alignment horizontal="center" vertical="center"/>
    </xf>
    <xf numFmtId="0" fontId="27" fillId="9" borderId="37" xfId="0" applyFont="1" applyFill="1" applyBorder="1" applyAlignment="1">
      <alignment horizontal="center" vertical="center"/>
    </xf>
    <xf numFmtId="0" fontId="27" fillId="9" borderId="132" xfId="0" applyFont="1" applyFill="1" applyBorder="1" applyAlignment="1">
      <alignment horizontal="center" vertical="center"/>
    </xf>
    <xf numFmtId="0" fontId="1" fillId="4" borderId="36" xfId="0" applyFont="1" applyFill="1" applyBorder="1" applyAlignment="1">
      <alignment horizontal="center" vertical="center"/>
    </xf>
    <xf numFmtId="0" fontId="1" fillId="4" borderId="26" xfId="0" applyFont="1" applyFill="1" applyBorder="1">
      <alignment vertical="center"/>
    </xf>
    <xf numFmtId="0" fontId="0" fillId="4" borderId="32" xfId="0" applyFill="1" applyBorder="1">
      <alignment vertical="center"/>
    </xf>
    <xf numFmtId="38" fontId="0" fillId="9" borderId="22" xfId="0" applyNumberFormat="1" applyFill="1" applyBorder="1" applyAlignment="1">
      <alignment horizontal="right" vertical="center"/>
    </xf>
    <xf numFmtId="38" fontId="0" fillId="0" borderId="146" xfId="0" applyNumberFormat="1" applyBorder="1">
      <alignment vertical="center"/>
    </xf>
    <xf numFmtId="38" fontId="0" fillId="9" borderId="128" xfId="0" applyNumberFormat="1" applyFill="1" applyBorder="1">
      <alignment vertical="center"/>
    </xf>
    <xf numFmtId="38" fontId="0" fillId="9" borderId="25" xfId="0" applyNumberFormat="1" applyFill="1" applyBorder="1">
      <alignment vertical="center"/>
    </xf>
    <xf numFmtId="38" fontId="0" fillId="9" borderId="112" xfId="0" applyNumberFormat="1" applyFill="1" applyBorder="1">
      <alignment vertical="center"/>
    </xf>
    <xf numFmtId="38" fontId="0" fillId="9" borderId="24" xfId="0" applyNumberFormat="1" applyFill="1" applyBorder="1" applyAlignment="1">
      <alignment horizontal="right" vertical="center"/>
    </xf>
    <xf numFmtId="38" fontId="0" fillId="9" borderId="36" xfId="0" applyNumberFormat="1" applyFill="1" applyBorder="1">
      <alignment vertical="center"/>
    </xf>
    <xf numFmtId="38" fontId="0" fillId="9" borderId="131" xfId="0" applyNumberFormat="1" applyFill="1" applyBorder="1">
      <alignment vertical="center"/>
    </xf>
    <xf numFmtId="38" fontId="0" fillId="10" borderId="128" xfId="0" applyNumberFormat="1" applyFill="1" applyBorder="1">
      <alignment vertical="center"/>
    </xf>
    <xf numFmtId="38" fontId="0" fillId="10" borderId="36" xfId="0" applyNumberFormat="1" applyFill="1" applyBorder="1">
      <alignment vertical="center"/>
    </xf>
    <xf numFmtId="38" fontId="0" fillId="10" borderId="131" xfId="0" applyNumberFormat="1" applyFill="1" applyBorder="1">
      <alignment vertical="center"/>
    </xf>
    <xf numFmtId="38" fontId="0" fillId="0" borderId="147" xfId="0" applyNumberFormat="1" applyBorder="1">
      <alignment vertical="center"/>
    </xf>
    <xf numFmtId="180" fontId="0" fillId="9" borderId="148" xfId="0" applyNumberFormat="1" applyFill="1" applyBorder="1">
      <alignment vertical="center"/>
    </xf>
    <xf numFmtId="0" fontId="0" fillId="9" borderId="149" xfId="0" applyFill="1" applyBorder="1">
      <alignment vertical="center"/>
    </xf>
    <xf numFmtId="0" fontId="0" fillId="0" borderId="149" xfId="0" applyBorder="1">
      <alignment vertical="center"/>
    </xf>
    <xf numFmtId="3" fontId="0" fillId="9" borderId="149" xfId="0" applyNumberFormat="1" applyFill="1" applyBorder="1">
      <alignment vertical="center"/>
    </xf>
    <xf numFmtId="3" fontId="0" fillId="0" borderId="149" xfId="0" applyNumberFormat="1" applyBorder="1">
      <alignment vertical="center"/>
    </xf>
    <xf numFmtId="0" fontId="0" fillId="9" borderId="149" xfId="0" applyFill="1" applyBorder="1" applyAlignment="1">
      <alignment horizontal="center" vertical="center"/>
    </xf>
    <xf numFmtId="0" fontId="0" fillId="9" borderId="150" xfId="0" applyFill="1" applyBorder="1">
      <alignment vertical="center"/>
    </xf>
    <xf numFmtId="38" fontId="0" fillId="10" borderId="25" xfId="0" applyNumberFormat="1" applyFill="1" applyBorder="1">
      <alignment vertical="center"/>
    </xf>
    <xf numFmtId="38" fontId="0" fillId="10" borderId="112" xfId="0" applyNumberFormat="1" applyFill="1" applyBorder="1">
      <alignment vertical="center"/>
    </xf>
    <xf numFmtId="180" fontId="0" fillId="10" borderId="127" xfId="0" applyNumberFormat="1" applyFill="1" applyBorder="1">
      <alignment vertical="center"/>
    </xf>
    <xf numFmtId="0" fontId="0" fillId="9" borderId="106" xfId="0" applyFill="1" applyBorder="1">
      <alignment vertical="center"/>
    </xf>
    <xf numFmtId="3" fontId="0" fillId="9" borderId="106" xfId="0" applyNumberFormat="1" applyFill="1" applyBorder="1">
      <alignment vertical="center"/>
    </xf>
    <xf numFmtId="0" fontId="0" fillId="9" borderId="106" xfId="0" applyFill="1" applyBorder="1" applyAlignment="1">
      <alignment horizontal="center" vertical="center"/>
    </xf>
    <xf numFmtId="0" fontId="0" fillId="0" borderId="130" xfId="0" applyBorder="1">
      <alignment vertical="center"/>
    </xf>
    <xf numFmtId="180" fontId="0" fillId="10" borderId="128" xfId="0" applyNumberFormat="1" applyFill="1" applyBorder="1">
      <alignment vertical="center"/>
    </xf>
    <xf numFmtId="0" fontId="0" fillId="0" borderId="131" xfId="0" applyBorder="1">
      <alignment vertical="center"/>
    </xf>
    <xf numFmtId="38" fontId="0" fillId="9" borderId="7" xfId="0" applyNumberFormat="1" applyFill="1" applyBorder="1">
      <alignment vertical="center"/>
    </xf>
    <xf numFmtId="38" fontId="0" fillId="9" borderId="10" xfId="0" applyNumberFormat="1" applyFill="1" applyBorder="1">
      <alignment vertical="center"/>
    </xf>
    <xf numFmtId="38" fontId="0" fillId="9" borderId="9" xfId="0" applyNumberFormat="1" applyFill="1" applyBorder="1">
      <alignment vertical="center"/>
    </xf>
    <xf numFmtId="38" fontId="29" fillId="4" borderId="117" xfId="1" applyFont="1" applyFill="1" applyBorder="1" applyAlignment="1">
      <alignment horizontal="center" vertical="center"/>
    </xf>
    <xf numFmtId="38" fontId="29" fillId="4" borderId="118" xfId="1" applyFont="1" applyFill="1" applyBorder="1" applyAlignment="1">
      <alignment horizontal="center" vertical="center" wrapText="1"/>
    </xf>
    <xf numFmtId="180" fontId="0" fillId="10" borderId="148" xfId="0" applyNumberFormat="1" applyFill="1" applyBorder="1">
      <alignment vertical="center"/>
    </xf>
    <xf numFmtId="0" fontId="0" fillId="0" borderId="150" xfId="0" applyBorder="1">
      <alignment vertical="center"/>
    </xf>
    <xf numFmtId="38" fontId="31" fillId="10" borderId="151" xfId="1" applyFont="1" applyFill="1" applyBorder="1" applyAlignment="1">
      <alignment horizontal="center" vertical="center"/>
    </xf>
    <xf numFmtId="38" fontId="31" fillId="10" borderId="153" xfId="1" applyFont="1" applyFill="1" applyBorder="1" applyAlignment="1">
      <alignment vertical="center"/>
    </xf>
    <xf numFmtId="179" fontId="31" fillId="10" borderId="153" xfId="1" applyNumberFormat="1" applyFont="1" applyFill="1" applyBorder="1" applyAlignment="1">
      <alignment vertical="center"/>
    </xf>
    <xf numFmtId="38" fontId="31" fillId="10" borderId="154" xfId="1" applyFont="1" applyFill="1" applyBorder="1" applyAlignment="1">
      <alignment vertical="center"/>
    </xf>
    <xf numFmtId="180" fontId="0" fillId="9" borderId="127" xfId="0" applyNumberFormat="1" applyFill="1" applyBorder="1">
      <alignment vertical="center"/>
    </xf>
    <xf numFmtId="0" fontId="0" fillId="9" borderId="130" xfId="0" applyFill="1" applyBorder="1">
      <alignment vertical="center"/>
    </xf>
    <xf numFmtId="38" fontId="32" fillId="10" borderId="155" xfId="1" applyFont="1" applyFill="1" applyBorder="1" applyAlignment="1">
      <alignment horizontal="center" vertical="center"/>
    </xf>
    <xf numFmtId="38" fontId="31" fillId="10" borderId="157" xfId="1" applyFont="1" applyFill="1" applyBorder="1" applyAlignment="1">
      <alignment vertical="center"/>
    </xf>
    <xf numFmtId="179" fontId="31" fillId="10" borderId="157" xfId="1" applyNumberFormat="1" applyFont="1" applyFill="1" applyBorder="1" applyAlignment="1">
      <alignment vertical="center"/>
    </xf>
    <xf numFmtId="38" fontId="31" fillId="10" borderId="158" xfId="1" applyFont="1" applyFill="1" applyBorder="1" applyAlignment="1">
      <alignment vertical="center"/>
    </xf>
    <xf numFmtId="38" fontId="31" fillId="10" borderId="159" xfId="1" applyFont="1" applyFill="1" applyBorder="1" applyAlignment="1">
      <alignment horizontal="center" vertical="center"/>
    </xf>
    <xf numFmtId="38" fontId="31" fillId="10" borderId="161" xfId="1" applyFont="1" applyFill="1" applyBorder="1" applyAlignment="1">
      <alignment vertical="center"/>
    </xf>
    <xf numFmtId="179" fontId="31" fillId="10" borderId="161" xfId="1" applyNumberFormat="1" applyFont="1" applyFill="1" applyBorder="1" applyAlignment="1">
      <alignment vertical="center"/>
    </xf>
    <xf numFmtId="38" fontId="31" fillId="10" borderId="162" xfId="1" applyFont="1" applyFill="1" applyBorder="1" applyAlignment="1">
      <alignment vertical="center"/>
    </xf>
    <xf numFmtId="179" fontId="31" fillId="9" borderId="61" xfId="0" applyNumberFormat="1" applyFont="1" applyFill="1" applyBorder="1" applyAlignment="1">
      <alignment horizontal="center" vertical="center" wrapText="1"/>
    </xf>
    <xf numFmtId="0" fontId="31" fillId="9" borderId="49" xfId="0" applyFont="1" applyFill="1" applyBorder="1" applyAlignment="1">
      <alignment vertical="center" wrapText="1"/>
    </xf>
    <xf numFmtId="0" fontId="31" fillId="9" borderId="49" xfId="0" applyFont="1" applyFill="1" applyBorder="1" applyAlignment="1">
      <alignment horizontal="right" vertical="center"/>
    </xf>
    <xf numFmtId="38" fontId="28" fillId="9" borderId="49" xfId="1" applyFont="1" applyFill="1" applyBorder="1" applyAlignment="1">
      <alignment horizontal="right" vertical="center"/>
    </xf>
    <xf numFmtId="38" fontId="31" fillId="9" borderId="49" xfId="1" applyFont="1" applyFill="1" applyBorder="1" applyAlignment="1">
      <alignment horizontal="right" vertical="center"/>
    </xf>
    <xf numFmtId="38" fontId="31" fillId="9" borderId="62" xfId="1" applyFont="1" applyFill="1" applyBorder="1" applyAlignment="1">
      <alignment horizontal="center" vertical="center"/>
    </xf>
    <xf numFmtId="0" fontId="0" fillId="4" borderId="133" xfId="0" applyFill="1" applyBorder="1" applyAlignment="1">
      <alignment horizontal="center" vertical="center"/>
    </xf>
    <xf numFmtId="0" fontId="1" fillId="4" borderId="133" xfId="0" applyFont="1" applyFill="1" applyBorder="1" applyAlignment="1">
      <alignment horizontal="center" vertical="center"/>
    </xf>
    <xf numFmtId="0" fontId="0" fillId="4" borderId="134" xfId="0" applyFill="1" applyBorder="1" applyAlignment="1">
      <alignment horizontal="center" vertical="center"/>
    </xf>
    <xf numFmtId="38" fontId="31" fillId="9" borderId="5" xfId="1" applyFont="1" applyFill="1" applyBorder="1" applyAlignment="1">
      <alignment horizontal="center" vertical="center"/>
    </xf>
    <xf numFmtId="0" fontId="31" fillId="10" borderId="5" xfId="1" applyNumberFormat="1" applyFont="1" applyFill="1" applyBorder="1" applyAlignment="1">
      <alignment vertical="center"/>
    </xf>
    <xf numFmtId="179" fontId="31" fillId="10" borderId="6" xfId="1" applyNumberFormat="1" applyFont="1" applyFill="1" applyBorder="1" applyAlignment="1">
      <alignment vertical="center"/>
    </xf>
    <xf numFmtId="38" fontId="31" fillId="9" borderId="36" xfId="1" applyFont="1" applyFill="1" applyBorder="1" applyAlignment="1">
      <alignment horizontal="center" vertical="center"/>
    </xf>
    <xf numFmtId="0" fontId="31" fillId="10" borderId="36" xfId="1" applyNumberFormat="1" applyFont="1" applyFill="1" applyBorder="1" applyAlignment="1">
      <alignment vertical="center"/>
    </xf>
    <xf numFmtId="179" fontId="31" fillId="10" borderId="131" xfId="1" applyNumberFormat="1" applyFont="1" applyFill="1" applyBorder="1" applyAlignment="1">
      <alignment vertical="center"/>
    </xf>
    <xf numFmtId="180" fontId="0" fillId="9" borderId="7" xfId="0" applyNumberFormat="1" applyFill="1" applyBorder="1">
      <alignment vertical="center"/>
    </xf>
    <xf numFmtId="0" fontId="0" fillId="9" borderId="11" xfId="0" applyFill="1" applyBorder="1">
      <alignment vertical="center"/>
    </xf>
    <xf numFmtId="3" fontId="0" fillId="9" borderId="11" xfId="0" applyNumberFormat="1" applyFill="1" applyBorder="1">
      <alignment vertical="center"/>
    </xf>
    <xf numFmtId="3" fontId="0" fillId="0" borderId="11" xfId="0" applyNumberFormat="1" applyBorder="1">
      <alignment vertical="center"/>
    </xf>
    <xf numFmtId="0" fontId="0" fillId="9" borderId="11" xfId="0" applyFill="1" applyBorder="1" applyAlignment="1">
      <alignment horizontal="center" vertical="center"/>
    </xf>
    <xf numFmtId="0" fontId="0" fillId="9" borderId="12" xfId="0" applyFill="1" applyBorder="1">
      <alignment vertical="center"/>
    </xf>
    <xf numFmtId="38" fontId="31" fillId="9" borderId="11" xfId="1" applyFont="1" applyFill="1" applyBorder="1" applyAlignment="1">
      <alignment horizontal="center" vertical="center"/>
    </xf>
    <xf numFmtId="0" fontId="31" fillId="10" borderId="11" xfId="1" applyNumberFormat="1" applyFont="1" applyFill="1" applyBorder="1" applyAlignment="1">
      <alignment vertical="center"/>
    </xf>
    <xf numFmtId="179" fontId="31" fillId="10" borderId="12" xfId="1" applyNumberFormat="1" applyFont="1" applyFill="1" applyBorder="1" applyAlignment="1">
      <alignment vertical="center"/>
    </xf>
    <xf numFmtId="38" fontId="31" fillId="9" borderId="106" xfId="1" applyFont="1" applyFill="1" applyBorder="1" applyAlignment="1">
      <alignment horizontal="center" vertical="center"/>
    </xf>
    <xf numFmtId="38" fontId="31" fillId="7" borderId="106" xfId="1" applyFont="1" applyFill="1" applyBorder="1" applyAlignment="1">
      <alignment horizontal="center" vertical="center"/>
    </xf>
    <xf numFmtId="0" fontId="31" fillId="10" borderId="106" xfId="1" applyNumberFormat="1" applyFont="1" applyFill="1" applyBorder="1" applyAlignment="1">
      <alignment vertical="center"/>
    </xf>
    <xf numFmtId="179" fontId="31" fillId="10" borderId="130" xfId="1" applyNumberFormat="1" applyFont="1" applyFill="1" applyBorder="1" applyAlignment="1">
      <alignment vertical="center"/>
    </xf>
    <xf numFmtId="38" fontId="31" fillId="9" borderId="109" xfId="1" applyFont="1" applyFill="1" applyBorder="1" applyAlignment="1">
      <alignment horizontal="center" vertical="center"/>
    </xf>
    <xf numFmtId="38" fontId="31" fillId="7" borderId="109" xfId="1" applyFont="1" applyFill="1" applyBorder="1" applyAlignment="1">
      <alignment horizontal="center" vertical="center"/>
    </xf>
    <xf numFmtId="0" fontId="31" fillId="10" borderId="109" xfId="1" applyNumberFormat="1" applyFont="1" applyFill="1" applyBorder="1" applyAlignment="1">
      <alignment vertical="center"/>
    </xf>
    <xf numFmtId="179" fontId="31" fillId="10" borderId="145" xfId="1" applyNumberFormat="1" applyFont="1" applyFill="1" applyBorder="1" applyAlignment="1">
      <alignment vertical="center"/>
    </xf>
    <xf numFmtId="38" fontId="31" fillId="7" borderId="11" xfId="1" applyFont="1" applyFill="1" applyBorder="1" applyAlignment="1">
      <alignment horizontal="center" vertical="center"/>
    </xf>
    <xf numFmtId="38" fontId="30" fillId="4" borderId="21" xfId="1" applyFont="1" applyFill="1" applyBorder="1" applyAlignment="1">
      <alignment horizontal="center" vertical="center"/>
    </xf>
    <xf numFmtId="38" fontId="30" fillId="4" borderId="2" xfId="1" applyFont="1" applyFill="1" applyBorder="1" applyAlignment="1">
      <alignment horizontal="center" vertical="center"/>
    </xf>
    <xf numFmtId="38" fontId="34" fillId="4" borderId="5" xfId="1" applyFont="1" applyFill="1" applyBorder="1" applyAlignment="1">
      <alignment horizontal="center" vertical="center"/>
    </xf>
    <xf numFmtId="38" fontId="29" fillId="4" borderId="5" xfId="1" applyFont="1" applyFill="1" applyBorder="1" applyAlignment="1">
      <alignment horizontal="center" vertical="center"/>
    </xf>
    <xf numFmtId="38" fontId="56" fillId="4" borderId="5" xfId="1" applyFont="1" applyFill="1" applyBorder="1" applyAlignment="1">
      <alignment horizontal="center" vertical="center"/>
    </xf>
    <xf numFmtId="181" fontId="0" fillId="4" borderId="41" xfId="0" applyNumberFormat="1" applyFill="1" applyBorder="1" applyAlignment="1">
      <alignment horizontal="center" vertical="center"/>
    </xf>
    <xf numFmtId="181" fontId="0" fillId="4" borderId="133" xfId="0" applyNumberFormat="1" applyFill="1" applyBorder="1" applyAlignment="1">
      <alignment horizontal="center" vertical="center"/>
    </xf>
    <xf numFmtId="181" fontId="0" fillId="4" borderId="134" xfId="0" applyNumberFormat="1" applyFill="1" applyBorder="1" applyAlignment="1">
      <alignment horizontal="center" vertical="center"/>
    </xf>
    <xf numFmtId="182" fontId="38" fillId="0" borderId="0" xfId="18" applyNumberFormat="1" applyFont="1" applyAlignment="1">
      <alignment horizontal="right" vertical="center"/>
    </xf>
    <xf numFmtId="38" fontId="0" fillId="10" borderId="126" xfId="0" applyNumberFormat="1" applyFill="1" applyBorder="1">
      <alignment vertical="center"/>
    </xf>
    <xf numFmtId="0" fontId="40" fillId="0" borderId="23" xfId="0" applyFont="1" applyBorder="1">
      <alignment vertical="center"/>
    </xf>
    <xf numFmtId="0" fontId="35" fillId="0" borderId="25" xfId="0" applyFont="1" applyBorder="1">
      <alignment vertical="center"/>
    </xf>
    <xf numFmtId="38" fontId="0" fillId="9" borderId="163" xfId="0" applyNumberFormat="1" applyFill="1" applyBorder="1">
      <alignment vertical="center"/>
    </xf>
    <xf numFmtId="38" fontId="0" fillId="10" borderId="64" xfId="0" applyNumberFormat="1" applyFill="1" applyBorder="1">
      <alignment vertical="center"/>
    </xf>
    <xf numFmtId="38" fontId="0" fillId="9" borderId="164" xfId="0" applyNumberFormat="1" applyFill="1" applyBorder="1">
      <alignment vertical="center"/>
    </xf>
    <xf numFmtId="181" fontId="55" fillId="0" borderId="0" xfId="0" applyNumberFormat="1" applyFont="1" applyAlignment="1">
      <alignment horizontal="left" vertical="center"/>
    </xf>
    <xf numFmtId="0" fontId="1" fillId="4" borderId="32" xfId="0" applyFont="1" applyFill="1" applyBorder="1">
      <alignment vertical="center"/>
    </xf>
    <xf numFmtId="0" fontId="0" fillId="10" borderId="132" xfId="0" applyFill="1" applyBorder="1">
      <alignment vertical="center"/>
    </xf>
    <xf numFmtId="0" fontId="18" fillId="4" borderId="126" xfId="0" applyFont="1" applyFill="1" applyBorder="1">
      <alignment vertical="center"/>
    </xf>
    <xf numFmtId="0" fontId="5" fillId="4" borderId="36" xfId="0" applyFont="1" applyFill="1" applyBorder="1" applyAlignment="1">
      <alignment horizontal="center" vertical="center" wrapText="1"/>
    </xf>
    <xf numFmtId="0" fontId="5" fillId="4" borderId="36" xfId="0" applyFont="1" applyFill="1" applyBorder="1" applyAlignment="1">
      <alignment horizontal="center" vertical="center"/>
    </xf>
    <xf numFmtId="180" fontId="0" fillId="10" borderId="165" xfId="0" applyNumberFormat="1" applyFill="1" applyBorder="1">
      <alignment vertical="center"/>
    </xf>
    <xf numFmtId="0" fontId="0" fillId="9" borderId="166" xfId="0" applyFill="1" applyBorder="1">
      <alignment vertical="center"/>
    </xf>
    <xf numFmtId="0" fontId="0" fillId="0" borderId="166" xfId="0" applyBorder="1">
      <alignment vertical="center"/>
    </xf>
    <xf numFmtId="0" fontId="0" fillId="0" borderId="166" xfId="0" applyBorder="1" applyAlignment="1">
      <alignment horizontal="center" vertical="center"/>
    </xf>
    <xf numFmtId="0" fontId="0" fillId="9" borderId="166" xfId="0" applyFill="1" applyBorder="1" applyAlignment="1">
      <alignment horizontal="center" vertical="center"/>
    </xf>
    <xf numFmtId="0" fontId="0" fillId="0" borderId="167" xfId="0" applyBorder="1">
      <alignment vertical="center"/>
    </xf>
    <xf numFmtId="0" fontId="5" fillId="0" borderId="5" xfId="0" applyFont="1" applyBorder="1" applyAlignment="1">
      <alignment horizontal="center" vertical="center"/>
    </xf>
    <xf numFmtId="0" fontId="5" fillId="0" borderId="12" xfId="0" applyFont="1" applyBorder="1">
      <alignment vertical="center"/>
    </xf>
    <xf numFmtId="38" fontId="5" fillId="9" borderId="36" xfId="0" applyNumberFormat="1" applyFont="1" applyFill="1" applyBorder="1">
      <alignment vertical="center"/>
    </xf>
    <xf numFmtId="38" fontId="5" fillId="9" borderId="11" xfId="0" applyNumberFormat="1" applyFont="1" applyFill="1" applyBorder="1">
      <alignment vertical="center"/>
    </xf>
    <xf numFmtId="0" fontId="63" fillId="0" borderId="0" xfId="0" applyFont="1" applyAlignment="1">
      <alignment horizontal="justify" vertical="center" wrapText="1"/>
    </xf>
    <xf numFmtId="0" fontId="63" fillId="0" borderId="0" xfId="0" applyFont="1" applyAlignment="1">
      <alignment horizontal="left" vertical="center" wrapText="1"/>
    </xf>
    <xf numFmtId="0" fontId="64" fillId="0" borderId="0" xfId="0" applyFont="1" applyAlignment="1">
      <alignment horizontal="justify" vertical="center" wrapText="1"/>
    </xf>
    <xf numFmtId="0" fontId="63" fillId="0" borderId="0" xfId="0" applyFont="1" applyAlignment="1">
      <alignment horizontal="justify" vertical="center"/>
    </xf>
    <xf numFmtId="0" fontId="64" fillId="0" borderId="0" xfId="0" applyFont="1" applyAlignment="1">
      <alignment horizontal="left" vertical="center"/>
    </xf>
    <xf numFmtId="49" fontId="64" fillId="0" borderId="0" xfId="0" applyNumberFormat="1" applyFont="1" applyAlignment="1">
      <alignment horizontal="left" vertical="center"/>
    </xf>
    <xf numFmtId="0" fontId="63" fillId="0" borderId="0" xfId="0" applyFont="1" applyAlignment="1">
      <alignment vertical="center" wrapText="1"/>
    </xf>
    <xf numFmtId="0" fontId="63" fillId="0" borderId="0" xfId="0" applyFont="1">
      <alignment vertical="center"/>
    </xf>
    <xf numFmtId="0" fontId="64" fillId="0" borderId="0" xfId="0" applyFont="1" applyAlignment="1">
      <alignment horizontal="center" vertical="center"/>
    </xf>
    <xf numFmtId="0" fontId="64" fillId="0" borderId="0" xfId="0" applyFont="1" applyAlignment="1">
      <alignment vertical="top"/>
    </xf>
    <xf numFmtId="0" fontId="63" fillId="0" borderId="0" xfId="0" applyFont="1" applyAlignment="1">
      <alignment horizontal="center" vertical="center"/>
    </xf>
    <xf numFmtId="49" fontId="63" fillId="0" borderId="0" xfId="0" applyNumberFormat="1" applyFont="1" applyAlignment="1">
      <alignment horizontal="center" vertical="center"/>
    </xf>
    <xf numFmtId="0" fontId="64" fillId="0" borderId="0" xfId="0" applyFont="1" applyAlignment="1">
      <alignment vertical="center" wrapText="1"/>
    </xf>
    <xf numFmtId="0" fontId="43" fillId="0" borderId="139" xfId="25" applyFont="1" applyBorder="1" applyAlignment="1">
      <alignment horizontal="center" vertical="center"/>
    </xf>
    <xf numFmtId="0" fontId="0" fillId="0" borderId="26" xfId="25" applyFont="1" applyBorder="1" applyAlignment="1">
      <alignment horizontal="center" vertical="center" textRotation="255"/>
    </xf>
    <xf numFmtId="0" fontId="0" fillId="0" borderId="32" xfId="25" applyFont="1" applyBorder="1" applyAlignment="1">
      <alignment horizontal="center" vertical="center" textRotation="255"/>
    </xf>
    <xf numFmtId="0" fontId="0" fillId="0" borderId="25" xfId="25" applyFont="1" applyBorder="1" applyAlignment="1">
      <alignment horizontal="center" vertical="center" textRotation="255"/>
    </xf>
    <xf numFmtId="0" fontId="0" fillId="0" borderId="27" xfId="25" applyFont="1" applyBorder="1" applyAlignment="1">
      <alignment horizontal="right" vertical="center" wrapText="1"/>
    </xf>
    <xf numFmtId="0" fontId="0" fillId="0" borderId="139" xfId="25" applyFont="1" applyBorder="1" applyAlignment="1">
      <alignment horizontal="right" vertical="center" wrapText="1"/>
    </xf>
    <xf numFmtId="0" fontId="45" fillId="0" borderId="27" xfId="25" applyFont="1" applyBorder="1" applyAlignment="1">
      <alignment horizontal="right" vertical="center" wrapText="1"/>
    </xf>
    <xf numFmtId="0" fontId="45" fillId="0" borderId="139" xfId="25" applyFont="1" applyBorder="1" applyAlignment="1">
      <alignment horizontal="right" vertical="center" wrapText="1"/>
    </xf>
    <xf numFmtId="0" fontId="45" fillId="0" borderId="26" xfId="25" applyFont="1" applyBorder="1" applyAlignment="1">
      <alignment horizontal="center" vertical="center" wrapText="1"/>
    </xf>
    <xf numFmtId="0" fontId="45" fillId="0" borderId="32" xfId="25" applyFont="1" applyBorder="1" applyAlignment="1">
      <alignment horizontal="center" vertical="center" wrapText="1"/>
    </xf>
    <xf numFmtId="0" fontId="0" fillId="0" borderId="109" xfId="25" applyFont="1" applyBorder="1" applyAlignment="1">
      <alignment horizontal="left" vertical="center"/>
    </xf>
    <xf numFmtId="0" fontId="0" fillId="0" borderId="106" xfId="25" applyFont="1" applyBorder="1" applyAlignment="1">
      <alignment horizontal="left" vertical="center"/>
    </xf>
    <xf numFmtId="0" fontId="14" fillId="0" borderId="36" xfId="25" applyFont="1" applyBorder="1" applyAlignment="1">
      <alignment horizontal="left" vertical="center"/>
    </xf>
    <xf numFmtId="0" fontId="0" fillId="0" borderId="109" xfId="25" applyFont="1" applyBorder="1" applyAlignment="1">
      <alignment horizontal="left" vertical="center" wrapText="1"/>
    </xf>
    <xf numFmtId="0" fontId="0" fillId="0" borderId="136" xfId="25" applyFont="1" applyBorder="1" applyAlignment="1">
      <alignment horizontal="left" vertical="center" wrapText="1"/>
    </xf>
    <xf numFmtId="0" fontId="0" fillId="0" borderId="140" xfId="25" applyFont="1" applyBorder="1" applyAlignment="1">
      <alignment horizontal="left" vertical="center" wrapText="1"/>
    </xf>
    <xf numFmtId="0" fontId="0" fillId="0" borderId="27" xfId="25" applyFont="1" applyBorder="1" applyAlignment="1">
      <alignment horizontal="left" vertical="center" wrapText="1"/>
    </xf>
    <xf numFmtId="0" fontId="45" fillId="0" borderId="139" xfId="25" applyFont="1" applyBorder="1" applyAlignment="1">
      <alignment horizontal="center" vertical="center"/>
    </xf>
    <xf numFmtId="0" fontId="45" fillId="0" borderId="27" xfId="25" applyFont="1" applyBorder="1" applyAlignment="1">
      <alignment horizontal="center" vertical="center"/>
    </xf>
    <xf numFmtId="0" fontId="45" fillId="0" borderId="36" xfId="25" applyFont="1" applyBorder="1" applyAlignment="1">
      <alignment horizontal="left" vertical="center"/>
    </xf>
    <xf numFmtId="0" fontId="45" fillId="0" borderId="26" xfId="25" applyFont="1" applyBorder="1" applyAlignment="1" applyProtection="1">
      <alignment horizontal="center" vertical="center"/>
      <protection locked="0"/>
    </xf>
    <xf numFmtId="0" fontId="45" fillId="0" borderId="32" xfId="25" applyFont="1" applyBorder="1" applyAlignment="1" applyProtection="1">
      <alignment horizontal="center" vertical="center"/>
      <protection locked="0"/>
    </xf>
    <xf numFmtId="0" fontId="45" fillId="0" borderId="26" xfId="25" applyFont="1" applyBorder="1" applyAlignment="1" applyProtection="1">
      <alignment horizontal="center" vertical="center" wrapText="1"/>
      <protection locked="0"/>
    </xf>
    <xf numFmtId="0" fontId="45" fillId="0" borderId="32" xfId="25" applyFont="1" applyBorder="1" applyAlignment="1" applyProtection="1">
      <alignment horizontal="center" vertical="center" wrapText="1"/>
      <protection locked="0"/>
    </xf>
    <xf numFmtId="0" fontId="45" fillId="0" borderId="139" xfId="25" applyFont="1" applyBorder="1" applyAlignment="1" applyProtection="1">
      <alignment horizontal="center" vertical="center"/>
      <protection locked="0"/>
    </xf>
    <xf numFmtId="0" fontId="45" fillId="0" borderId="36" xfId="25" applyFont="1" applyBorder="1" applyAlignment="1">
      <alignment horizontal="center" vertical="center"/>
    </xf>
    <xf numFmtId="0" fontId="0" fillId="0" borderId="109" xfId="25" applyFont="1" applyBorder="1" applyAlignment="1">
      <alignment horizontal="center" vertical="center" textRotation="255"/>
    </xf>
    <xf numFmtId="0" fontId="0" fillId="0" borderId="136" xfId="25" applyFont="1" applyBorder="1" applyAlignment="1">
      <alignment horizontal="center" vertical="center" textRotation="255"/>
    </xf>
    <xf numFmtId="0" fontId="0" fillId="0" borderId="106" xfId="25" applyFont="1" applyBorder="1" applyAlignment="1">
      <alignment horizontal="center" vertical="center" textRotation="255"/>
    </xf>
    <xf numFmtId="0" fontId="48" fillId="0" borderId="36" xfId="25" applyFont="1" applyBorder="1" applyAlignment="1">
      <alignment horizontal="center" vertical="center" textRotation="255"/>
    </xf>
    <xf numFmtId="0" fontId="49" fillId="0" borderId="36" xfId="25" applyFont="1" applyBorder="1" applyAlignment="1">
      <alignment horizontal="center" vertical="center" textRotation="255"/>
    </xf>
    <xf numFmtId="0" fontId="0" fillId="0" borderId="109" xfId="25" applyFont="1" applyBorder="1" applyAlignment="1">
      <alignment vertical="center" textRotation="255" wrapText="1"/>
    </xf>
    <xf numFmtId="0" fontId="0" fillId="0" borderId="136" xfId="25" applyFont="1" applyBorder="1" applyAlignment="1">
      <alignment vertical="center" textRotation="255" wrapText="1"/>
    </xf>
    <xf numFmtId="0" fontId="0" fillId="0" borderId="109" xfId="25" applyFont="1" applyBorder="1" applyAlignment="1" applyProtection="1">
      <alignment horizontal="center" vertical="center" textRotation="255" wrapText="1"/>
      <protection locked="0"/>
    </xf>
    <xf numFmtId="0" fontId="0" fillId="0" borderId="136" xfId="25" applyFont="1" applyBorder="1" applyAlignment="1" applyProtection="1">
      <alignment horizontal="center" vertical="center" textRotation="255" wrapText="1"/>
      <protection locked="0"/>
    </xf>
    <xf numFmtId="0" fontId="0" fillId="0" borderId="109" xfId="25" applyFont="1" applyBorder="1" applyAlignment="1">
      <alignment vertical="center" textRotation="255"/>
    </xf>
    <xf numFmtId="0" fontId="0" fillId="0" borderId="136" xfId="25" applyFont="1" applyBorder="1" applyAlignment="1">
      <alignment vertical="center" textRotation="255"/>
    </xf>
    <xf numFmtId="0" fontId="0" fillId="0" borderId="107" xfId="25" applyFont="1" applyBorder="1" applyAlignment="1">
      <alignment horizontal="center" vertical="top" textRotation="255" wrapText="1"/>
    </xf>
    <xf numFmtId="0" fontId="0" fillId="0" borderId="140" xfId="25" applyFont="1" applyBorder="1" applyAlignment="1">
      <alignment horizontal="center" vertical="top" textRotation="255" wrapText="1"/>
    </xf>
    <xf numFmtId="0" fontId="0" fillId="0" borderId="27" xfId="25" applyFont="1" applyBorder="1" applyAlignment="1">
      <alignment horizontal="center" vertical="top" textRotation="255" wrapText="1"/>
    </xf>
    <xf numFmtId="0" fontId="0" fillId="0" borderId="109" xfId="25" applyFont="1" applyBorder="1" applyAlignment="1">
      <alignment horizontal="center" vertical="center" textRotation="255" wrapText="1"/>
    </xf>
    <xf numFmtId="0" fontId="0" fillId="0" borderId="136" xfId="25" applyFont="1" applyBorder="1" applyAlignment="1">
      <alignment horizontal="center" vertical="center" textRotation="255" wrapText="1"/>
    </xf>
    <xf numFmtId="0" fontId="0" fillId="0" borderId="141" xfId="25" applyFont="1" applyBorder="1" applyAlignment="1">
      <alignment horizontal="left" vertical="top" textRotation="255" wrapText="1"/>
    </xf>
    <xf numFmtId="0" fontId="0" fillId="0" borderId="0" xfId="25" applyFont="1" applyAlignment="1">
      <alignment horizontal="left" vertical="top" textRotation="255" wrapText="1"/>
    </xf>
    <xf numFmtId="0" fontId="0" fillId="0" borderId="139" xfId="25" applyFont="1" applyBorder="1" applyAlignment="1">
      <alignment horizontal="left" vertical="top" textRotation="255" wrapText="1"/>
    </xf>
    <xf numFmtId="0" fontId="0" fillId="0" borderId="136" xfId="25" applyFont="1" applyBorder="1" applyAlignment="1">
      <alignment horizontal="left" vertical="center"/>
    </xf>
    <xf numFmtId="0" fontId="0" fillId="0" borderId="107" xfId="25" applyFont="1" applyBorder="1">
      <alignment vertical="center"/>
    </xf>
    <xf numFmtId="0" fontId="0" fillId="0" borderId="141" xfId="25" applyFont="1" applyBorder="1">
      <alignment vertical="center"/>
    </xf>
    <xf numFmtId="0" fontId="0" fillId="0" borderId="108" xfId="25" applyFont="1" applyBorder="1">
      <alignment vertical="center"/>
    </xf>
    <xf numFmtId="0" fontId="0" fillId="0" borderId="140" xfId="25" applyFont="1" applyBorder="1">
      <alignment vertical="center"/>
    </xf>
    <xf numFmtId="0" fontId="0" fillId="0" borderId="0" xfId="25" applyFont="1">
      <alignment vertical="center"/>
    </xf>
    <xf numFmtId="0" fontId="0" fillId="0" borderId="123" xfId="25" applyFont="1" applyBorder="1">
      <alignment vertical="center"/>
    </xf>
    <xf numFmtId="0" fontId="0" fillId="0" borderId="107" xfId="25" applyFont="1" applyBorder="1" applyAlignment="1">
      <alignment horizontal="center" vertical="center" textRotation="255" wrapText="1"/>
    </xf>
    <xf numFmtId="0" fontId="0" fillId="0" borderId="108" xfId="25" applyFont="1" applyBorder="1" applyAlignment="1">
      <alignment horizontal="center" vertical="center" textRotation="255" wrapText="1"/>
    </xf>
    <xf numFmtId="0" fontId="0" fillId="0" borderId="140" xfId="25" applyFont="1" applyBorder="1" applyAlignment="1">
      <alignment horizontal="center" vertical="center" textRotation="255" wrapText="1"/>
    </xf>
    <xf numFmtId="0" fontId="0" fillId="0" borderId="123" xfId="25" applyFont="1" applyBorder="1" applyAlignment="1">
      <alignment horizontal="center" vertical="center" textRotation="255" wrapText="1"/>
    </xf>
    <xf numFmtId="0" fontId="0" fillId="0" borderId="141" xfId="25" applyFont="1" applyBorder="1" applyAlignment="1">
      <alignment horizontal="center" vertical="center" textRotation="255" wrapText="1"/>
    </xf>
    <xf numFmtId="0" fontId="0" fillId="0" borderId="0" xfId="25" applyFont="1" applyAlignment="1">
      <alignment horizontal="center" vertical="center" textRotation="255" wrapText="1"/>
    </xf>
    <xf numFmtId="0" fontId="0" fillId="0" borderId="27" xfId="25" applyFont="1" applyBorder="1" applyAlignment="1">
      <alignment horizontal="center" vertical="center" textRotation="255" wrapText="1"/>
    </xf>
    <xf numFmtId="0" fontId="0" fillId="0" borderId="139" xfId="25" applyFont="1" applyBorder="1" applyAlignment="1">
      <alignment horizontal="center" vertical="center" textRotation="255" wrapText="1"/>
    </xf>
    <xf numFmtId="0" fontId="0" fillId="0" borderId="107" xfId="25" applyFont="1" applyBorder="1" applyAlignment="1" applyProtection="1">
      <alignment horizontal="left" vertical="center"/>
      <protection locked="0"/>
    </xf>
    <xf numFmtId="0" fontId="0" fillId="0" borderId="141" xfId="25" applyFont="1" applyBorder="1" applyAlignment="1" applyProtection="1">
      <alignment horizontal="left" vertical="center"/>
      <protection locked="0"/>
    </xf>
    <xf numFmtId="0" fontId="0" fillId="0" borderId="108" xfId="25" applyFont="1" applyBorder="1" applyAlignment="1" applyProtection="1">
      <alignment horizontal="left" vertical="center"/>
      <protection locked="0"/>
    </xf>
    <xf numFmtId="0" fontId="0" fillId="0" borderId="140" xfId="25" applyFont="1" applyBorder="1" applyAlignment="1" applyProtection="1">
      <alignment horizontal="left" vertical="center"/>
      <protection locked="0"/>
    </xf>
    <xf numFmtId="0" fontId="0" fillId="0" borderId="0" xfId="25" applyFont="1" applyAlignment="1" applyProtection="1">
      <alignment horizontal="left" vertical="center"/>
      <protection locked="0"/>
    </xf>
    <xf numFmtId="0" fontId="0" fillId="0" borderId="123" xfId="25" applyFont="1" applyBorder="1" applyAlignment="1" applyProtection="1">
      <alignment horizontal="left" vertical="center"/>
      <protection locked="0"/>
    </xf>
    <xf numFmtId="0" fontId="45" fillId="0" borderId="27" xfId="25" applyFont="1" applyBorder="1" applyAlignment="1">
      <alignment horizontal="center" vertical="center" wrapText="1"/>
    </xf>
    <xf numFmtId="0" fontId="45" fillId="0" borderId="139" xfId="25" applyFont="1" applyBorder="1" applyAlignment="1">
      <alignment horizontal="center" vertical="center" wrapText="1"/>
    </xf>
    <xf numFmtId="0" fontId="46" fillId="0" borderId="26" xfId="25" applyFont="1" applyBorder="1" applyAlignment="1">
      <alignment horizontal="center" vertical="center"/>
    </xf>
    <xf numFmtId="0" fontId="46" fillId="0" borderId="32" xfId="25" applyFont="1" applyBorder="1" applyAlignment="1">
      <alignment horizontal="center" vertical="center"/>
    </xf>
    <xf numFmtId="0" fontId="45" fillId="0" borderId="26" xfId="25" applyFont="1" applyBorder="1" applyAlignment="1">
      <alignment horizontal="center" vertical="center"/>
    </xf>
    <xf numFmtId="0" fontId="45" fillId="0" borderId="32" xfId="25" applyFont="1" applyBorder="1" applyAlignment="1">
      <alignment horizontal="center" vertical="center"/>
    </xf>
    <xf numFmtId="0" fontId="45" fillId="0" borderId="25" xfId="25" applyFont="1" applyBorder="1" applyAlignment="1">
      <alignment horizontal="center" vertical="center"/>
    </xf>
    <xf numFmtId="0" fontId="1" fillId="5" borderId="30" xfId="0" applyFont="1" applyFill="1" applyBorder="1" applyAlignment="1">
      <alignment horizontal="center" vertical="center"/>
    </xf>
    <xf numFmtId="0" fontId="0" fillId="5" borderId="14" xfId="0" applyFill="1" applyBorder="1" applyAlignment="1">
      <alignment horizontal="center" vertical="center"/>
    </xf>
    <xf numFmtId="0" fontId="0" fillId="5" borderId="15" xfId="0" applyFill="1" applyBorder="1" applyAlignment="1">
      <alignment horizontal="center" vertical="center"/>
    </xf>
    <xf numFmtId="184" fontId="4" fillId="0" borderId="18"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134" xfId="0" applyNumberFormat="1" applyFont="1" applyBorder="1" applyAlignment="1">
      <alignment horizontal="center" vertical="center"/>
    </xf>
    <xf numFmtId="184" fontId="4" fillId="0" borderId="137" xfId="0" applyNumberFormat="1" applyFont="1" applyBorder="1" applyAlignment="1">
      <alignment horizontal="center" vertical="center"/>
    </xf>
    <xf numFmtId="184" fontId="0" fillId="0" borderId="18" xfId="0" applyNumberFormat="1" applyBorder="1" applyAlignment="1">
      <alignment horizontal="center" vertical="center"/>
    </xf>
    <xf numFmtId="184" fontId="0" fillId="0" borderId="138" xfId="0" applyNumberFormat="1" applyBorder="1" applyAlignment="1">
      <alignment horizontal="center" vertical="center"/>
    </xf>
    <xf numFmtId="0" fontId="0" fillId="5" borderId="30" xfId="0" applyFill="1" applyBorder="1" applyAlignment="1">
      <alignment horizontal="center" vertical="center"/>
    </xf>
    <xf numFmtId="0" fontId="61" fillId="0" borderId="0" xfId="18" applyFont="1" applyAlignment="1">
      <alignment horizontal="center" vertical="center"/>
    </xf>
    <xf numFmtId="182" fontId="0" fillId="0" borderId="26" xfId="18" applyNumberFormat="1" applyFont="1" applyBorder="1" applyAlignment="1">
      <alignment horizontal="center" vertical="center"/>
    </xf>
    <xf numFmtId="182" fontId="0" fillId="0" borderId="32" xfId="18" applyNumberFormat="1" applyFont="1" applyBorder="1" applyAlignment="1">
      <alignment horizontal="center" vertical="center"/>
    </xf>
    <xf numFmtId="182" fontId="0" fillId="0" borderId="25" xfId="18" applyNumberFormat="1" applyFont="1" applyBorder="1" applyAlignment="1">
      <alignment horizontal="center" vertical="center"/>
    </xf>
    <xf numFmtId="181" fontId="54" fillId="0" borderId="122" xfId="0" applyNumberFormat="1" applyFont="1" applyBorder="1" applyAlignment="1">
      <alignment horizontal="left" vertical="center" wrapText="1"/>
    </xf>
    <xf numFmtId="181" fontId="54" fillId="0" borderId="0" xfId="0" applyNumberFormat="1" applyFont="1" applyAlignment="1">
      <alignment horizontal="left" vertical="center" wrapText="1"/>
    </xf>
    <xf numFmtId="0" fontId="37" fillId="0" borderId="0" xfId="0" applyFont="1" applyAlignment="1">
      <alignment horizontal="center" vertical="center"/>
    </xf>
    <xf numFmtId="0" fontId="0" fillId="0" borderId="30" xfId="0" applyBorder="1" applyAlignment="1">
      <alignment horizontal="center" vertical="center"/>
    </xf>
    <xf numFmtId="0" fontId="0" fillId="0" borderId="15" xfId="0" applyBorder="1" applyAlignment="1">
      <alignment horizontal="center" vertical="center"/>
    </xf>
    <xf numFmtId="0" fontId="0" fillId="0" borderId="27" xfId="0" applyBorder="1" applyAlignment="1">
      <alignment horizontal="left" vertical="center"/>
    </xf>
    <xf numFmtId="0" fontId="0" fillId="0" borderId="57" xfId="0"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5" fillId="0" borderId="1" xfId="0" applyFont="1" applyBorder="1" applyAlignment="1">
      <alignment horizontal="center" vertical="center"/>
    </xf>
    <xf numFmtId="0" fontId="5" fillId="0" borderId="5" xfId="0" applyFont="1" applyBorder="1" applyAlignment="1">
      <alignment horizontal="center" vertical="center"/>
    </xf>
    <xf numFmtId="0" fontId="5" fillId="0" borderId="128" xfId="0" applyFont="1" applyBorder="1" applyAlignment="1">
      <alignment horizontal="center" vertical="center"/>
    </xf>
    <xf numFmtId="0" fontId="5" fillId="0" borderId="36"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6" xfId="0" applyFont="1" applyBorder="1" applyAlignment="1">
      <alignment horizontal="center" vertical="center"/>
    </xf>
    <xf numFmtId="0" fontId="5" fillId="0" borderId="131" xfId="0" applyFont="1" applyBorder="1" applyAlignment="1">
      <alignment horizontal="center" vertical="center"/>
    </xf>
    <xf numFmtId="0" fontId="0" fillId="4" borderId="36" xfId="0" applyFill="1" applyBorder="1">
      <alignment vertical="center"/>
    </xf>
    <xf numFmtId="0" fontId="0" fillId="5" borderId="107" xfId="0" applyFill="1" applyBorder="1" applyAlignment="1">
      <alignment horizontal="left" vertical="center" wrapText="1"/>
    </xf>
    <xf numFmtId="0" fontId="0" fillId="5" borderId="141" xfId="0" applyFill="1" applyBorder="1" applyAlignment="1">
      <alignment horizontal="left" vertical="center" wrapText="1"/>
    </xf>
    <xf numFmtId="0" fontId="0" fillId="5" borderId="108" xfId="0" applyFill="1" applyBorder="1" applyAlignment="1">
      <alignment horizontal="left" vertical="center" wrapText="1"/>
    </xf>
    <xf numFmtId="0" fontId="0" fillId="4" borderId="27" xfId="0" applyFill="1" applyBorder="1">
      <alignment vertical="center"/>
    </xf>
    <xf numFmtId="0" fontId="0" fillId="4" borderId="139" xfId="0" applyFill="1" applyBorder="1">
      <alignment vertical="center"/>
    </xf>
    <xf numFmtId="0" fontId="0" fillId="0" borderId="113" xfId="0" applyBorder="1" applyAlignment="1" applyProtection="1">
      <alignment horizontal="left" vertical="center"/>
      <protection locked="0"/>
    </xf>
    <xf numFmtId="0" fontId="0" fillId="0" borderId="114" xfId="0" applyBorder="1" applyAlignment="1" applyProtection="1">
      <alignment horizontal="left" vertical="center"/>
      <protection locked="0"/>
    </xf>
    <xf numFmtId="0" fontId="0" fillId="4" borderId="26" xfId="0" applyFill="1" applyBorder="1">
      <alignment vertical="center"/>
    </xf>
    <xf numFmtId="0" fontId="1" fillId="10" borderId="25" xfId="0" applyFont="1" applyFill="1" applyBorder="1" applyAlignment="1">
      <alignment horizontal="left" vertical="center"/>
    </xf>
    <xf numFmtId="0" fontId="0" fillId="10" borderId="36" xfId="0" applyFill="1" applyBorder="1" applyAlignment="1">
      <alignment horizontal="left" vertical="center"/>
    </xf>
    <xf numFmtId="0" fontId="0" fillId="4" borderId="111" xfId="0" applyFill="1" applyBorder="1">
      <alignment vertical="center"/>
    </xf>
    <xf numFmtId="0" fontId="0" fillId="5" borderId="106" xfId="0" applyFill="1" applyBorder="1" applyAlignment="1">
      <alignment horizontal="left" vertical="center"/>
    </xf>
    <xf numFmtId="0" fontId="0" fillId="5" borderId="36" xfId="0" applyFill="1" applyBorder="1" applyAlignment="1">
      <alignment horizontal="left" vertical="center"/>
    </xf>
    <xf numFmtId="0" fontId="0" fillId="4" borderId="25" xfId="0" applyFill="1" applyBorder="1">
      <alignment vertical="center"/>
    </xf>
    <xf numFmtId="0" fontId="0" fillId="5" borderId="26" xfId="0" applyFill="1" applyBorder="1" applyAlignment="1">
      <alignment horizontal="right" vertical="center" wrapText="1"/>
    </xf>
    <xf numFmtId="0" fontId="0" fillId="5" borderId="25" xfId="0" applyFill="1" applyBorder="1" applyAlignment="1">
      <alignment horizontal="right" vertical="center" wrapText="1"/>
    </xf>
    <xf numFmtId="0" fontId="0" fillId="4" borderId="36" xfId="0" applyFill="1" applyBorder="1" applyAlignment="1">
      <alignment horizontal="left" vertical="center"/>
    </xf>
    <xf numFmtId="0" fontId="1" fillId="5" borderId="36" xfId="0" applyFont="1" applyFill="1" applyBorder="1" applyAlignment="1">
      <alignment horizontal="left" vertical="center"/>
    </xf>
    <xf numFmtId="56" fontId="0" fillId="5" borderId="36" xfId="0" applyNumberFormat="1" applyFill="1" applyBorder="1" applyAlignment="1">
      <alignment horizontal="left" vertical="center"/>
    </xf>
    <xf numFmtId="38" fontId="29" fillId="4" borderId="117" xfId="1" applyFont="1" applyFill="1" applyBorder="1" applyAlignment="1">
      <alignment horizontal="center" vertical="center"/>
    </xf>
    <xf numFmtId="38" fontId="29" fillId="4" borderId="129" xfId="1" applyFont="1" applyFill="1" applyBorder="1" applyAlignment="1">
      <alignment horizontal="center" vertical="center"/>
    </xf>
    <xf numFmtId="38" fontId="30" fillId="4" borderId="119" xfId="1" applyFont="1" applyFill="1" applyBorder="1" applyAlignment="1">
      <alignment horizontal="center" vertical="center" wrapText="1"/>
    </xf>
    <xf numFmtId="38" fontId="30" fillId="4" borderId="120" xfId="1" applyFont="1" applyFill="1" applyBorder="1" applyAlignment="1">
      <alignment horizontal="center" vertical="center" wrapText="1"/>
    </xf>
    <xf numFmtId="38" fontId="30" fillId="4" borderId="122" xfId="1" applyFont="1" applyFill="1" applyBorder="1" applyAlignment="1">
      <alignment horizontal="center" vertical="center" wrapText="1"/>
    </xf>
    <xf numFmtId="38" fontId="30" fillId="4" borderId="123" xfId="1" applyFont="1" applyFill="1" applyBorder="1" applyAlignment="1">
      <alignment horizontal="center" vertical="center" wrapText="1"/>
    </xf>
    <xf numFmtId="38" fontId="30" fillId="4" borderId="58" xfId="1" applyFont="1" applyFill="1" applyBorder="1" applyAlignment="1">
      <alignment horizontal="center" vertical="center" wrapText="1"/>
    </xf>
    <xf numFmtId="38" fontId="30" fillId="4" borderId="124" xfId="1" applyFont="1" applyFill="1" applyBorder="1" applyAlignment="1">
      <alignment horizontal="center" vertical="center" wrapText="1"/>
    </xf>
    <xf numFmtId="38" fontId="31" fillId="9" borderId="121" xfId="1" applyFont="1" applyFill="1" applyBorder="1" applyAlignment="1">
      <alignment horizontal="center" vertical="center" wrapText="1"/>
    </xf>
    <xf numFmtId="38" fontId="31" fillId="9" borderId="136" xfId="1" applyFont="1" applyFill="1" applyBorder="1" applyAlignment="1">
      <alignment horizontal="center" vertical="center" wrapText="1"/>
    </xf>
    <xf numFmtId="38" fontId="31" fillId="9" borderId="109" xfId="1" applyFont="1" applyFill="1" applyBorder="1" applyAlignment="1">
      <alignment horizontal="center" vertical="center" wrapText="1"/>
    </xf>
    <xf numFmtId="38" fontId="31" fillId="9" borderId="106" xfId="1" applyFont="1" applyFill="1" applyBorder="1" applyAlignment="1">
      <alignment horizontal="center" vertical="center" wrapText="1"/>
    </xf>
    <xf numFmtId="0" fontId="5" fillId="4" borderId="36" xfId="0" applyFont="1" applyFill="1" applyBorder="1" applyAlignment="1">
      <alignment horizontal="left" vertical="center"/>
    </xf>
    <xf numFmtId="0" fontId="1" fillId="4" borderId="26" xfId="0" applyFont="1" applyFill="1" applyBorder="1" applyAlignment="1">
      <alignment horizontal="left" vertical="center"/>
    </xf>
    <xf numFmtId="0" fontId="1" fillId="4" borderId="112" xfId="0" applyFont="1" applyFill="1" applyBorder="1" applyAlignment="1">
      <alignment horizontal="left" vertical="center"/>
    </xf>
    <xf numFmtId="0" fontId="5" fillId="4" borderId="21" xfId="0" applyFont="1" applyFill="1" applyBorder="1" applyAlignment="1">
      <alignment horizontal="center" vertical="center"/>
    </xf>
    <xf numFmtId="0" fontId="0" fillId="4" borderId="31" xfId="0" applyFill="1" applyBorder="1" applyAlignment="1">
      <alignment horizontal="center" vertical="center"/>
    </xf>
    <xf numFmtId="0" fontId="0" fillId="4" borderId="3" xfId="0" applyFill="1" applyBorder="1" applyAlignment="1">
      <alignment horizontal="center" vertical="center"/>
    </xf>
    <xf numFmtId="0" fontId="0" fillId="4" borderId="25" xfId="0" applyFill="1" applyBorder="1" applyAlignment="1">
      <alignment horizontal="left" vertical="center"/>
    </xf>
    <xf numFmtId="0" fontId="0" fillId="4" borderId="13" xfId="0"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0" borderId="139" xfId="0" applyBorder="1">
      <alignment vertical="center"/>
    </xf>
    <xf numFmtId="38" fontId="31" fillId="10" borderId="26" xfId="1" applyFont="1" applyFill="1" applyBorder="1" applyAlignment="1">
      <alignment horizontal="center" vertical="center"/>
    </xf>
    <xf numFmtId="38" fontId="31" fillId="10" borderId="32" xfId="1" applyFont="1" applyFill="1" applyBorder="1" applyAlignment="1">
      <alignment horizontal="center" vertical="center"/>
    </xf>
    <xf numFmtId="38" fontId="31" fillId="10" borderId="25" xfId="1" applyFont="1" applyFill="1" applyBorder="1" applyAlignment="1">
      <alignment horizontal="center" vertical="center"/>
    </xf>
    <xf numFmtId="38" fontId="28" fillId="4" borderId="115" xfId="1" applyFont="1" applyFill="1" applyBorder="1" applyAlignment="1">
      <alignment horizontal="center" vertical="center"/>
    </xf>
    <xf numFmtId="38" fontId="28" fillId="4" borderId="116" xfId="1" applyFont="1" applyFill="1" applyBorder="1" applyAlignment="1">
      <alignment horizontal="center" vertical="center"/>
    </xf>
    <xf numFmtId="0" fontId="33" fillId="4" borderId="16" xfId="0" applyFont="1" applyFill="1" applyBorder="1" applyAlignment="1">
      <alignment horizontal="center" vertical="center" wrapText="1"/>
    </xf>
    <xf numFmtId="0" fontId="33" fillId="4" borderId="19" xfId="0" applyFont="1" applyFill="1" applyBorder="1" applyAlignment="1">
      <alignment horizontal="center" vertical="center" wrapText="1"/>
    </xf>
    <xf numFmtId="0" fontId="33" fillId="4" borderId="122" xfId="0" applyFont="1" applyFill="1" applyBorder="1" applyAlignment="1">
      <alignment horizontal="center" vertical="center" wrapText="1"/>
    </xf>
    <xf numFmtId="0" fontId="33" fillId="4" borderId="123" xfId="0" applyFont="1" applyFill="1" applyBorder="1" applyAlignment="1">
      <alignment horizontal="center" vertical="center" wrapText="1"/>
    </xf>
    <xf numFmtId="0" fontId="33" fillId="4" borderId="58" xfId="0" applyFont="1" applyFill="1" applyBorder="1" applyAlignment="1">
      <alignment horizontal="center" vertical="center" wrapText="1"/>
    </xf>
    <xf numFmtId="0" fontId="33" fillId="4" borderId="124" xfId="0" applyFont="1" applyFill="1" applyBorder="1" applyAlignment="1">
      <alignment horizontal="center" vertical="center" wrapText="1"/>
    </xf>
    <xf numFmtId="38" fontId="31" fillId="10" borderId="8" xfId="1" applyFont="1" applyFill="1" applyBorder="1" applyAlignment="1">
      <alignment horizontal="center" vertical="center"/>
    </xf>
    <xf numFmtId="38" fontId="31" fillId="10" borderId="142" xfId="1" applyFont="1" applyFill="1" applyBorder="1" applyAlignment="1">
      <alignment horizontal="center" vertical="center"/>
    </xf>
    <xf numFmtId="38" fontId="31" fillId="10" borderId="10" xfId="1" applyFont="1" applyFill="1" applyBorder="1" applyAlignment="1">
      <alignment horizontal="center" vertical="center"/>
    </xf>
    <xf numFmtId="38" fontId="29" fillId="4" borderId="116" xfId="1" applyFont="1" applyFill="1" applyBorder="1" applyAlignment="1">
      <alignment horizontal="center" vertical="center"/>
    </xf>
    <xf numFmtId="38" fontId="31" fillId="10" borderId="151" xfId="1" applyFont="1" applyFill="1" applyBorder="1" applyAlignment="1">
      <alignment horizontal="center" vertical="center"/>
    </xf>
    <xf numFmtId="38" fontId="31" fillId="10" borderId="152" xfId="1" applyFont="1" applyFill="1" applyBorder="1" applyAlignment="1">
      <alignment horizontal="center" vertical="center"/>
    </xf>
    <xf numFmtId="38" fontId="31" fillId="10" borderId="155" xfId="1" applyFont="1" applyFill="1" applyBorder="1" applyAlignment="1">
      <alignment horizontal="center" vertical="center"/>
    </xf>
    <xf numFmtId="38" fontId="31" fillId="10" borderId="156" xfId="1" applyFont="1" applyFill="1" applyBorder="1" applyAlignment="1">
      <alignment horizontal="center" vertical="center"/>
    </xf>
    <xf numFmtId="38" fontId="31" fillId="10" borderId="159" xfId="1" applyFont="1" applyFill="1" applyBorder="1" applyAlignment="1">
      <alignment horizontal="center" vertical="center"/>
    </xf>
    <xf numFmtId="38" fontId="31" fillId="10" borderId="160" xfId="1" applyFont="1" applyFill="1" applyBorder="1" applyAlignment="1">
      <alignment horizontal="center" vertical="center"/>
    </xf>
    <xf numFmtId="0" fontId="1" fillId="4" borderId="34" xfId="0" applyFont="1" applyFill="1" applyBorder="1" applyAlignment="1">
      <alignment horizontal="center" vertical="center"/>
    </xf>
    <xf numFmtId="0" fontId="1" fillId="4" borderId="20" xfId="0" applyFont="1" applyFill="1" applyBorder="1" applyAlignment="1">
      <alignment horizontal="center" vertical="center"/>
    </xf>
    <xf numFmtId="0" fontId="1" fillId="4" borderId="19" xfId="0" applyFont="1" applyFill="1" applyBorder="1" applyAlignment="1">
      <alignment horizontal="center" vertical="center"/>
    </xf>
    <xf numFmtId="38" fontId="31" fillId="10" borderId="2" xfId="1" applyFont="1" applyFill="1" applyBorder="1" applyAlignment="1">
      <alignment horizontal="center" vertical="center"/>
    </xf>
    <xf numFmtId="38" fontId="31" fillId="10" borderId="31" xfId="1" applyFont="1" applyFill="1" applyBorder="1" applyAlignment="1">
      <alignment horizontal="center" vertical="center"/>
    </xf>
    <xf numFmtId="38" fontId="31" fillId="10" borderId="4" xfId="1" applyFont="1" applyFill="1" applyBorder="1" applyAlignment="1">
      <alignment horizontal="center" vertical="center"/>
    </xf>
    <xf numFmtId="0" fontId="1" fillId="4" borderId="36" xfId="0" applyFont="1" applyFill="1" applyBorder="1" applyAlignment="1">
      <alignment horizontal="center" vertical="center"/>
    </xf>
    <xf numFmtId="0" fontId="1" fillId="4" borderId="107" xfId="0" applyFont="1" applyFill="1" applyBorder="1" applyAlignment="1">
      <alignment horizontal="left" vertical="center"/>
    </xf>
    <xf numFmtId="0" fontId="1" fillId="4" borderId="110" xfId="0" applyFont="1" applyFill="1" applyBorder="1" applyAlignment="1">
      <alignment horizontal="left" vertical="center"/>
    </xf>
    <xf numFmtId="0" fontId="1" fillId="4" borderId="27" xfId="0" applyFont="1" applyFill="1" applyBorder="1" applyAlignment="1">
      <alignment horizontal="left" vertical="center"/>
    </xf>
    <xf numFmtId="0" fontId="1" fillId="4" borderId="57" xfId="0" applyFont="1" applyFill="1" applyBorder="1" applyAlignment="1">
      <alignment horizontal="left" vertical="center"/>
    </xf>
    <xf numFmtId="38" fontId="0" fillId="9" borderId="33" xfId="0" applyNumberFormat="1" applyFill="1" applyBorder="1" applyAlignment="1">
      <alignment horizontal="right" vertical="center"/>
    </xf>
    <xf numFmtId="38" fontId="0" fillId="9" borderId="22" xfId="0" applyNumberFormat="1" applyFill="1" applyBorder="1" applyAlignment="1">
      <alignment horizontal="right" vertical="center"/>
    </xf>
    <xf numFmtId="0" fontId="1" fillId="4" borderId="26" xfId="0" applyFont="1" applyFill="1" applyBorder="1" applyAlignment="1">
      <alignment horizontal="left" vertical="center" wrapText="1"/>
    </xf>
    <xf numFmtId="0" fontId="1" fillId="4" borderId="112" xfId="0" applyFont="1" applyFill="1" applyBorder="1" applyAlignment="1">
      <alignment horizontal="left" vertical="center" wrapText="1"/>
    </xf>
    <xf numFmtId="38" fontId="31" fillId="10" borderId="27" xfId="1" applyFont="1" applyFill="1" applyBorder="1" applyAlignment="1">
      <alignment horizontal="center" vertical="center"/>
    </xf>
    <xf numFmtId="38" fontId="31" fillId="10" borderId="139" xfId="1" applyFont="1" applyFill="1" applyBorder="1" applyAlignment="1">
      <alignment horizontal="center" vertical="center"/>
    </xf>
    <xf numFmtId="38" fontId="31" fillId="10" borderId="111" xfId="1" applyFont="1" applyFill="1" applyBorder="1" applyAlignment="1">
      <alignment horizontal="center" vertical="center"/>
    </xf>
    <xf numFmtId="38" fontId="31" fillId="11" borderId="109" xfId="1" applyFont="1" applyFill="1" applyBorder="1" applyAlignment="1">
      <alignment horizontal="center" vertical="center" wrapText="1"/>
    </xf>
    <xf numFmtId="38" fontId="31" fillId="11" borderId="106" xfId="1" applyFont="1" applyFill="1" applyBorder="1" applyAlignment="1">
      <alignment horizontal="center" vertical="center" wrapText="1"/>
    </xf>
    <xf numFmtId="38" fontId="30" fillId="4" borderId="2" xfId="1" applyFont="1" applyFill="1" applyBorder="1" applyAlignment="1">
      <alignment horizontal="center" vertical="center"/>
    </xf>
    <xf numFmtId="38" fontId="30" fillId="4" borderId="4" xfId="1" applyFont="1" applyFill="1" applyBorder="1" applyAlignment="1">
      <alignment horizontal="center" vertical="center"/>
    </xf>
    <xf numFmtId="38" fontId="29" fillId="4" borderId="2" xfId="1" applyFont="1" applyFill="1" applyBorder="1" applyAlignment="1">
      <alignment horizontal="center" vertical="center"/>
    </xf>
    <xf numFmtId="38" fontId="29" fillId="4" borderId="3" xfId="1" applyFont="1" applyFill="1" applyBorder="1" applyAlignment="1">
      <alignment horizontal="center" vertical="center"/>
    </xf>
    <xf numFmtId="38" fontId="31" fillId="3" borderId="8" xfId="1" applyFont="1" applyFill="1" applyBorder="1" applyAlignment="1">
      <alignment horizontal="center" vertical="center"/>
    </xf>
    <xf numFmtId="38" fontId="31" fillId="3" borderId="10" xfId="1" applyFont="1" applyFill="1" applyBorder="1" applyAlignment="1">
      <alignment horizontal="center" vertical="center"/>
    </xf>
    <xf numFmtId="38" fontId="62" fillId="12" borderId="8" xfId="1" applyFont="1" applyFill="1" applyBorder="1" applyAlignment="1">
      <alignment horizontal="center" vertical="center"/>
    </xf>
    <xf numFmtId="38" fontId="62" fillId="12" borderId="9" xfId="1" applyFont="1" applyFill="1" applyBorder="1" applyAlignment="1">
      <alignment horizontal="center" vertical="center"/>
    </xf>
    <xf numFmtId="0" fontId="21" fillId="4" borderId="13" xfId="18" applyFont="1" applyFill="1" applyBorder="1" applyAlignment="1">
      <alignment horizontal="center" vertical="center"/>
    </xf>
    <xf numFmtId="0" fontId="21" fillId="4" borderId="14" xfId="18" applyFont="1" applyFill="1" applyBorder="1" applyAlignment="1">
      <alignment horizontal="center" vertical="center"/>
    </xf>
    <xf numFmtId="0" fontId="0" fillId="4" borderId="57" xfId="0" applyFill="1" applyBorder="1">
      <alignment vertical="center"/>
    </xf>
    <xf numFmtId="0" fontId="0" fillId="4" borderId="107" xfId="0" applyFill="1" applyBorder="1">
      <alignment vertical="center"/>
    </xf>
    <xf numFmtId="0" fontId="0" fillId="4" borderId="110" xfId="0" applyFill="1" applyBorder="1">
      <alignment vertical="center"/>
    </xf>
    <xf numFmtId="0" fontId="0" fillId="5" borderId="26" xfId="0" applyFill="1" applyBorder="1" applyAlignment="1">
      <alignment horizontal="center" vertical="center"/>
    </xf>
    <xf numFmtId="0" fontId="0" fillId="5" borderId="25" xfId="0" applyFill="1" applyBorder="1" applyAlignment="1">
      <alignment horizontal="center" vertical="center"/>
    </xf>
    <xf numFmtId="0" fontId="0" fillId="5" borderId="107" xfId="0" applyFill="1" applyBorder="1" applyAlignment="1">
      <alignment horizontal="left" vertical="center"/>
    </xf>
    <xf numFmtId="0" fontId="0" fillId="5" borderId="141" xfId="0" applyFill="1" applyBorder="1" applyAlignment="1">
      <alignment horizontal="left" vertical="center"/>
    </xf>
    <xf numFmtId="0" fontId="0" fillId="5" borderId="108" xfId="0" applyFill="1" applyBorder="1" applyAlignment="1">
      <alignment horizontal="left" vertical="center"/>
    </xf>
    <xf numFmtId="38" fontId="60" fillId="3" borderId="8" xfId="1" applyFont="1" applyFill="1" applyBorder="1" applyAlignment="1">
      <alignment horizontal="center" vertical="center"/>
    </xf>
    <xf numFmtId="38" fontId="60" fillId="3" borderId="9" xfId="1" applyFont="1" applyFill="1" applyBorder="1" applyAlignment="1">
      <alignment horizontal="center" vertical="center"/>
    </xf>
    <xf numFmtId="0" fontId="18" fillId="0" borderId="0" xfId="22" applyFont="1" applyAlignment="1">
      <alignment horizontal="left" vertical="center" wrapText="1"/>
    </xf>
    <xf numFmtId="0" fontId="19" fillId="0" borderId="0" xfId="22" applyFont="1" applyAlignment="1">
      <alignment horizontal="left" vertical="center" wrapText="1"/>
    </xf>
    <xf numFmtId="0" fontId="20" fillId="0" borderId="0" xfId="22" applyFont="1" applyAlignment="1">
      <alignment horizontal="left" vertical="center"/>
    </xf>
    <xf numFmtId="0" fontId="22" fillId="0" borderId="65" xfId="22" applyFont="1" applyBorder="1" applyAlignment="1">
      <alignment horizontal="center" vertical="center"/>
    </xf>
    <xf numFmtId="0" fontId="22" fillId="0" borderId="66" xfId="22" applyFont="1" applyBorder="1" applyAlignment="1">
      <alignment horizontal="center" vertical="center"/>
    </xf>
    <xf numFmtId="0" fontId="23" fillId="0" borderId="67" xfId="22" applyFont="1" applyBorder="1" applyAlignment="1">
      <alignment horizontal="center" vertical="center"/>
    </xf>
    <xf numFmtId="0" fontId="23" fillId="0" borderId="68" xfId="22" applyFont="1" applyBorder="1">
      <alignment vertical="center"/>
    </xf>
    <xf numFmtId="176" fontId="21" fillId="0" borderId="67" xfId="22" applyNumberFormat="1" applyFont="1" applyBorder="1" applyAlignment="1" applyProtection="1">
      <alignment horizontal="center" vertical="center"/>
      <protection locked="0"/>
    </xf>
    <xf numFmtId="176" fontId="21" fillId="0" borderId="69" xfId="22" applyNumberFormat="1" applyFont="1" applyBorder="1" applyAlignment="1" applyProtection="1">
      <alignment horizontal="center" vertical="center"/>
      <protection locked="0"/>
    </xf>
    <xf numFmtId="0" fontId="21" fillId="2" borderId="71" xfId="22" applyFont="1" applyFill="1" applyBorder="1" applyAlignment="1" applyProtection="1">
      <alignment horizontal="center" vertical="center"/>
      <protection locked="0"/>
    </xf>
    <xf numFmtId="0" fontId="21" fillId="2" borderId="72" xfId="22" applyFont="1" applyFill="1" applyBorder="1" applyAlignment="1" applyProtection="1">
      <alignment horizontal="center" vertical="center"/>
      <protection locked="0"/>
    </xf>
    <xf numFmtId="0" fontId="21" fillId="0" borderId="72" xfId="22" applyFont="1" applyBorder="1" applyAlignment="1" applyProtection="1">
      <alignment horizontal="center" vertical="center"/>
      <protection locked="0"/>
    </xf>
    <xf numFmtId="0" fontId="21" fillId="0" borderId="73" xfId="22" applyFont="1" applyBorder="1" applyAlignment="1" applyProtection="1">
      <alignment horizontal="center" vertical="center"/>
      <protection locked="0"/>
    </xf>
    <xf numFmtId="0" fontId="21" fillId="0" borderId="75" xfId="22" applyFont="1" applyBorder="1" applyAlignment="1" applyProtection="1">
      <alignment horizontal="center" vertical="center"/>
      <protection locked="0"/>
    </xf>
    <xf numFmtId="0" fontId="21" fillId="0" borderId="76" xfId="22" applyFont="1" applyBorder="1" applyAlignment="1" applyProtection="1">
      <alignment horizontal="center" vertical="center"/>
      <protection locked="0"/>
    </xf>
    <xf numFmtId="0" fontId="21" fillId="0" borderId="77" xfId="22" applyFont="1" applyBorder="1" applyAlignment="1" applyProtection="1">
      <alignment horizontal="center" vertical="center"/>
      <protection locked="0"/>
    </xf>
    <xf numFmtId="0" fontId="21" fillId="0" borderId="79" xfId="22" applyFont="1" applyBorder="1" applyAlignment="1" applyProtection="1">
      <alignment horizontal="center" vertical="center"/>
      <protection locked="0"/>
    </xf>
    <xf numFmtId="0" fontId="21" fillId="0" borderId="80" xfId="22" applyFont="1" applyBorder="1" applyAlignment="1" applyProtection="1">
      <alignment horizontal="center" vertical="center"/>
      <protection locked="0"/>
    </xf>
    <xf numFmtId="0" fontId="21" fillId="0" borderId="81" xfId="22" applyFont="1" applyBorder="1" applyAlignment="1" applyProtection="1">
      <alignment horizontal="center" vertical="center"/>
      <protection locked="0"/>
    </xf>
    <xf numFmtId="176" fontId="21" fillId="0" borderId="75" xfId="22" applyNumberFormat="1" applyFont="1" applyBorder="1" applyAlignment="1" applyProtection="1">
      <alignment horizontal="center" vertical="center"/>
      <protection locked="0"/>
    </xf>
    <xf numFmtId="176" fontId="21" fillId="0" borderId="76" xfId="22" applyNumberFormat="1" applyFont="1" applyBorder="1" applyAlignment="1" applyProtection="1">
      <alignment horizontal="center" vertical="center"/>
      <protection locked="0"/>
    </xf>
    <xf numFmtId="176" fontId="21" fillId="0" borderId="77" xfId="22" applyNumberFormat="1" applyFont="1" applyBorder="1" applyAlignment="1" applyProtection="1">
      <alignment horizontal="center" vertical="center"/>
      <protection locked="0"/>
    </xf>
    <xf numFmtId="0" fontId="21" fillId="0" borderId="83" xfId="22" applyFont="1" applyBorder="1" applyAlignment="1" applyProtection="1">
      <alignment horizontal="center" vertical="center"/>
      <protection locked="0"/>
    </xf>
    <xf numFmtId="0" fontId="21" fillId="0" borderId="84" xfId="22" applyFont="1" applyBorder="1" applyAlignment="1" applyProtection="1">
      <alignment horizontal="center" vertical="center"/>
      <protection locked="0"/>
    </xf>
    <xf numFmtId="0" fontId="21" fillId="0" borderId="85" xfId="22" applyFont="1" applyBorder="1" applyAlignment="1" applyProtection="1">
      <alignment horizontal="center" vertical="center"/>
      <protection locked="0"/>
    </xf>
    <xf numFmtId="0" fontId="25" fillId="0" borderId="87" xfId="22" applyFont="1" applyBorder="1" applyAlignment="1">
      <alignment horizontal="center" vertical="center"/>
    </xf>
    <xf numFmtId="0" fontId="25" fillId="0" borderId="88" xfId="22" applyFont="1" applyBorder="1" applyAlignment="1">
      <alignment horizontal="center" vertical="center"/>
    </xf>
    <xf numFmtId="176" fontId="21" fillId="0" borderId="87" xfId="22" applyNumberFormat="1" applyFont="1" applyBorder="1" applyAlignment="1" applyProtection="1">
      <alignment horizontal="center" vertical="center"/>
      <protection locked="0"/>
    </xf>
    <xf numFmtId="176" fontId="21" fillId="0" borderId="88" xfId="22" applyNumberFormat="1" applyFont="1" applyBorder="1" applyAlignment="1" applyProtection="1">
      <alignment horizontal="center" vertical="center"/>
      <protection locked="0"/>
    </xf>
    <xf numFmtId="0" fontId="21" fillId="0" borderId="91" xfId="22" applyFont="1" applyBorder="1" applyProtection="1">
      <alignment vertical="center"/>
      <protection locked="0"/>
    </xf>
    <xf numFmtId="0" fontId="8" fillId="0" borderId="92" xfId="22" applyFont="1" applyBorder="1" applyAlignment="1" applyProtection="1">
      <alignment horizontal="center" vertical="center"/>
      <protection locked="0"/>
    </xf>
    <xf numFmtId="0" fontId="8" fillId="0" borderId="93" xfId="22" applyFont="1" applyBorder="1" applyAlignment="1" applyProtection="1">
      <alignment horizontal="center" vertical="center"/>
      <protection locked="0"/>
    </xf>
    <xf numFmtId="0" fontId="21" fillId="0" borderId="103" xfId="22" applyFont="1" applyBorder="1" applyAlignment="1" applyProtection="1">
      <alignment horizontal="center" vertical="center"/>
      <protection locked="0"/>
    </xf>
    <xf numFmtId="0" fontId="21" fillId="0" borderId="104" xfId="22" applyFont="1" applyBorder="1" applyAlignment="1" applyProtection="1">
      <alignment horizontal="center" vertical="center"/>
      <protection locked="0"/>
    </xf>
    <xf numFmtId="0" fontId="21" fillId="0" borderId="105" xfId="22" applyFont="1" applyBorder="1" applyAlignment="1" applyProtection="1">
      <alignment horizontal="center" vertical="center"/>
      <protection locked="0"/>
    </xf>
    <xf numFmtId="176" fontId="8" fillId="0" borderId="75" xfId="22" applyNumberFormat="1" applyFont="1" applyBorder="1" applyAlignment="1" applyProtection="1">
      <alignment horizontal="center" vertical="center"/>
      <protection locked="0"/>
    </xf>
    <xf numFmtId="176" fontId="8" fillId="0" borderId="76" xfId="22" applyNumberFormat="1" applyFont="1" applyBorder="1" applyAlignment="1" applyProtection="1">
      <alignment horizontal="center" vertical="center"/>
      <protection locked="0"/>
    </xf>
    <xf numFmtId="176" fontId="8" fillId="0" borderId="77" xfId="22" applyNumberFormat="1" applyFont="1" applyBorder="1" applyAlignment="1" applyProtection="1">
      <alignment horizontal="center" vertical="center"/>
      <protection locked="0"/>
    </xf>
    <xf numFmtId="6" fontId="21" fillId="0" borderId="96" xfId="22" applyNumberFormat="1" applyFont="1" applyBorder="1" applyAlignment="1" applyProtection="1">
      <alignment horizontal="center" vertical="center"/>
      <protection locked="0"/>
    </xf>
    <xf numFmtId="6" fontId="21" fillId="0" borderId="97" xfId="22" applyNumberFormat="1" applyFont="1" applyBorder="1" applyAlignment="1" applyProtection="1">
      <alignment horizontal="center" vertical="center"/>
      <protection locked="0"/>
    </xf>
    <xf numFmtId="6" fontId="21" fillId="0" borderId="98" xfId="22" applyNumberFormat="1" applyFont="1" applyBorder="1" applyAlignment="1" applyProtection="1">
      <alignment horizontal="center" vertical="center"/>
      <protection locked="0"/>
    </xf>
    <xf numFmtId="0" fontId="25" fillId="0" borderId="99" xfId="22" applyFont="1" applyBorder="1" applyAlignment="1" applyProtection="1">
      <alignment horizontal="center" vertical="center"/>
      <protection locked="0"/>
    </xf>
    <xf numFmtId="0" fontId="25" fillId="0" borderId="100" xfId="22" applyFont="1" applyBorder="1" applyAlignment="1" applyProtection="1">
      <alignment horizontal="center" vertical="center"/>
      <protection locked="0"/>
    </xf>
    <xf numFmtId="176" fontId="8" fillId="0" borderId="101" xfId="22" applyNumberFormat="1" applyFont="1" applyBorder="1" applyAlignment="1" applyProtection="1">
      <alignment horizontal="center" vertical="center"/>
      <protection locked="0"/>
    </xf>
    <xf numFmtId="176" fontId="8" fillId="0" borderId="91" xfId="22" applyNumberFormat="1" applyFont="1" applyBorder="1" applyAlignment="1" applyProtection="1">
      <alignment horizontal="center" vertical="center"/>
      <protection locked="0"/>
    </xf>
    <xf numFmtId="176" fontId="21" fillId="0" borderId="92" xfId="22" applyNumberFormat="1" applyFont="1" applyBorder="1" applyAlignment="1" applyProtection="1">
      <alignment horizontal="center" vertical="center"/>
      <protection locked="0"/>
    </xf>
    <xf numFmtId="176" fontId="21" fillId="0" borderId="94" xfId="22" applyNumberFormat="1" applyFont="1" applyBorder="1" applyAlignment="1" applyProtection="1">
      <alignment horizontal="center" vertical="center"/>
      <protection locked="0"/>
    </xf>
    <xf numFmtId="0" fontId="9" fillId="0" borderId="0" xfId="17" applyFont="1">
      <alignment vertical="center"/>
    </xf>
    <xf numFmtId="0" fontId="9" fillId="0" borderId="0" xfId="17" applyFont="1" applyAlignment="1">
      <alignment horizontal="center" vertical="center"/>
    </xf>
    <xf numFmtId="0" fontId="15" fillId="0" borderId="49" xfId="5" applyFont="1" applyBorder="1">
      <alignment vertical="center"/>
    </xf>
    <xf numFmtId="0" fontId="15" fillId="0" borderId="49" xfId="5" applyFont="1" applyBorder="1" applyAlignment="1">
      <alignment horizontal="center" vertical="center"/>
    </xf>
    <xf numFmtId="0" fontId="7" fillId="0" borderId="52" xfId="5" applyFont="1" applyBorder="1" applyAlignment="1" applyProtection="1">
      <alignment horizontal="center" vertical="center"/>
      <protection locked="0"/>
    </xf>
    <xf numFmtId="0" fontId="7" fillId="0" borderId="53" xfId="5" applyFont="1" applyBorder="1" applyAlignment="1" applyProtection="1">
      <alignment horizontal="center" vertical="center"/>
      <protection locked="0"/>
    </xf>
    <xf numFmtId="0" fontId="7" fillId="3" borderId="35" xfId="5" applyFont="1" applyFill="1" applyBorder="1" applyAlignment="1">
      <alignment horizontal="center" vertical="center"/>
    </xf>
    <xf numFmtId="0" fontId="7" fillId="3" borderId="55" xfId="5" applyFont="1" applyFill="1" applyBorder="1" applyAlignment="1">
      <alignment horizontal="center" vertical="center"/>
    </xf>
    <xf numFmtId="0" fontId="7" fillId="3" borderId="27" xfId="5" applyFont="1" applyFill="1" applyBorder="1" applyAlignment="1">
      <alignment horizontal="center" vertical="center"/>
    </xf>
    <xf numFmtId="0" fontId="7" fillId="3" borderId="57" xfId="5" applyFont="1" applyFill="1" applyBorder="1" applyAlignment="1">
      <alignment horizontal="center" vertical="center"/>
    </xf>
    <xf numFmtId="38" fontId="7" fillId="0" borderId="31" xfId="5" applyNumberFormat="1" applyFont="1" applyBorder="1" applyAlignment="1" applyProtection="1">
      <alignment horizontal="center" vertical="center"/>
      <protection locked="0"/>
    </xf>
    <xf numFmtId="0" fontId="7" fillId="0" borderId="58" xfId="5" applyFont="1" applyBorder="1" applyAlignment="1">
      <alignment horizontal="left" vertical="center"/>
    </xf>
    <xf numFmtId="0" fontId="7" fillId="0" borderId="49" xfId="5" applyFont="1" applyBorder="1" applyAlignment="1">
      <alignment horizontal="left" vertical="center"/>
    </xf>
    <xf numFmtId="38" fontId="7" fillId="0" borderId="49" xfId="5" applyNumberFormat="1" applyFont="1" applyBorder="1" applyAlignment="1" applyProtection="1">
      <alignment horizontal="left" vertical="center"/>
      <protection locked="0"/>
    </xf>
    <xf numFmtId="0" fontId="11" fillId="3" borderId="43" xfId="17" applyFont="1" applyFill="1" applyBorder="1" applyAlignment="1">
      <alignment horizontal="center" vertical="center"/>
    </xf>
    <xf numFmtId="0" fontId="12" fillId="3" borderId="44" xfId="17" applyFont="1" applyFill="1" applyBorder="1" applyAlignment="1">
      <alignment horizontal="center" vertical="center"/>
    </xf>
    <xf numFmtId="0" fontId="12" fillId="3" borderId="46" xfId="17" applyFont="1" applyFill="1" applyBorder="1" applyAlignment="1">
      <alignment horizontal="center" vertical="center"/>
    </xf>
    <xf numFmtId="0" fontId="12" fillId="3" borderId="47" xfId="17" applyFont="1" applyFill="1" applyBorder="1" applyAlignment="1">
      <alignment horizontal="center" vertical="center"/>
    </xf>
    <xf numFmtId="0" fontId="15" fillId="0" borderId="49" xfId="5" applyFont="1" applyBorder="1" applyAlignment="1">
      <alignment horizontal="left" vertical="center"/>
    </xf>
    <xf numFmtId="56" fontId="7" fillId="0" borderId="58" xfId="5" applyNumberFormat="1" applyFont="1" applyBorder="1" applyAlignment="1">
      <alignment horizontal="center" vertical="center"/>
    </xf>
    <xf numFmtId="0" fontId="7" fillId="0" borderId="59" xfId="5" applyFont="1" applyBorder="1" applyAlignment="1">
      <alignment horizontal="center" vertical="center"/>
    </xf>
    <xf numFmtId="14" fontId="16" fillId="0" borderId="61" xfId="5" applyNumberFormat="1" applyFont="1" applyBorder="1" applyAlignment="1" applyProtection="1">
      <alignment horizontal="left" vertical="center" wrapText="1"/>
      <protection locked="0"/>
    </xf>
    <xf numFmtId="14" fontId="16" fillId="0" borderId="62" xfId="5" applyNumberFormat="1" applyFont="1" applyBorder="1" applyAlignment="1" applyProtection="1">
      <alignment horizontal="left" vertical="center" wrapText="1"/>
      <protection locked="0"/>
    </xf>
    <xf numFmtId="0" fontId="2" fillId="0" borderId="0" xfId="16" applyFont="1" applyAlignment="1">
      <alignment horizontal="center" vertical="center"/>
    </xf>
    <xf numFmtId="0" fontId="2" fillId="0" borderId="5" xfId="16" applyFont="1" applyBorder="1" applyAlignment="1">
      <alignment horizontal="left" vertical="center"/>
    </xf>
    <xf numFmtId="0" fontId="2" fillId="0" borderId="6" xfId="16" applyFont="1" applyBorder="1" applyAlignment="1">
      <alignment horizontal="left" vertical="center"/>
    </xf>
    <xf numFmtId="0" fontId="2" fillId="0" borderId="11" xfId="16" applyFont="1" applyBorder="1" applyAlignment="1">
      <alignment horizontal="center" vertical="center"/>
    </xf>
    <xf numFmtId="0" fontId="2" fillId="0" borderId="12" xfId="16" applyFont="1" applyBorder="1" applyAlignment="1">
      <alignment horizontal="center" vertical="center"/>
    </xf>
    <xf numFmtId="0" fontId="2" fillId="0" borderId="13" xfId="16" applyFont="1" applyBorder="1" applyAlignment="1">
      <alignment horizontal="center" vertical="center"/>
    </xf>
    <xf numFmtId="0" fontId="2" fillId="0" borderId="15" xfId="16" applyFont="1" applyBorder="1" applyAlignment="1">
      <alignment horizontal="center" vertical="center"/>
    </xf>
    <xf numFmtId="0" fontId="2" fillId="0" borderId="14" xfId="16" applyFont="1" applyBorder="1" applyAlignment="1">
      <alignment horizontal="center" vertical="center"/>
    </xf>
    <xf numFmtId="49" fontId="2" fillId="0" borderId="13" xfId="16" applyNumberFormat="1" applyFont="1" applyBorder="1" applyAlignment="1">
      <alignment horizontal="center" vertical="center"/>
    </xf>
    <xf numFmtId="49" fontId="2" fillId="0" borderId="15" xfId="16" applyNumberFormat="1" applyFont="1" applyBorder="1" applyAlignment="1">
      <alignment horizontal="center" vertical="center"/>
    </xf>
    <xf numFmtId="0" fontId="2" fillId="2" borderId="2" xfId="16" applyFont="1" applyFill="1" applyBorder="1" applyAlignment="1">
      <alignment horizontal="center" vertical="center"/>
    </xf>
    <xf numFmtId="0" fontId="2" fillId="2" borderId="3" xfId="16" applyFont="1" applyFill="1" applyBorder="1" applyAlignment="1">
      <alignment horizontal="center" vertical="center"/>
    </xf>
    <xf numFmtId="0" fontId="2" fillId="0" borderId="8" xfId="16" applyFont="1" applyBorder="1" applyAlignment="1">
      <alignment horizontal="center" vertical="center"/>
    </xf>
    <xf numFmtId="0" fontId="2" fillId="0" borderId="9" xfId="16" applyFont="1" applyBorder="1" applyAlignment="1">
      <alignment horizontal="center" vertical="center"/>
    </xf>
  </cellXfs>
  <cellStyles count="26">
    <cellStyle name="桁区切り" xfId="1" builtinId="6"/>
    <cellStyle name="桁区切り 2" xfId="8" xr:uid="{00000000-0005-0000-0000-00002E000000}"/>
    <cellStyle name="桁区切り 2 2" xfId="9" xr:uid="{00000000-0005-0000-0000-000030000000}"/>
    <cellStyle name="桁区切り 2 2 2" xfId="7" xr:uid="{00000000-0005-0000-0000-00002C000000}"/>
    <cellStyle name="桁区切り 2 3" xfId="10" xr:uid="{00000000-0005-0000-0000-000034000000}"/>
    <cellStyle name="桁区切り 2 4" xfId="2" xr:uid="{00000000-0005-0000-0000-000006000000}"/>
    <cellStyle name="桁区切り 3" xfId="3" xr:uid="{00000000-0005-0000-0000-000008000000}"/>
    <cellStyle name="桁区切り 3 2" xfId="11" xr:uid="{00000000-0005-0000-0000-00003A000000}"/>
    <cellStyle name="桁区切り 4" xfId="6" xr:uid="{00000000-0005-0000-0000-000025000000}"/>
    <cellStyle name="通貨 2" xfId="12" xr:uid="{00000000-0005-0000-0000-00003B000000}"/>
    <cellStyle name="通貨 2 2" xfId="13" xr:uid="{00000000-0005-0000-0000-00003C000000}"/>
    <cellStyle name="通貨 2 2 2" xfId="4" xr:uid="{00000000-0005-0000-0000-00001A000000}"/>
    <cellStyle name="通貨 2 3" xfId="14" xr:uid="{00000000-0005-0000-0000-00003D000000}"/>
    <cellStyle name="通貨 2 4" xfId="15" xr:uid="{00000000-0005-0000-0000-00003E000000}"/>
    <cellStyle name="標準" xfId="0" builtinId="0"/>
    <cellStyle name="標準 2" xfId="16" xr:uid="{00000000-0005-0000-0000-00003F000000}"/>
    <cellStyle name="標準 2 2 2" xfId="17" xr:uid="{00000000-0005-0000-0000-000040000000}"/>
    <cellStyle name="標準 2 3" xfId="5" xr:uid="{00000000-0005-0000-0000-000022000000}"/>
    <cellStyle name="標準 3" xfId="18" xr:uid="{00000000-0005-0000-0000-000041000000}"/>
    <cellStyle name="標準 3 2" xfId="19" xr:uid="{00000000-0005-0000-0000-000042000000}"/>
    <cellStyle name="標準 3 2 2" xfId="20" xr:uid="{00000000-0005-0000-0000-000043000000}"/>
    <cellStyle name="標準 3 3" xfId="21" xr:uid="{00000000-0005-0000-0000-000044000000}"/>
    <cellStyle name="標準 3 4" xfId="22" xr:uid="{00000000-0005-0000-0000-000045000000}"/>
    <cellStyle name="標準 3 5" xfId="23" xr:uid="{00000000-0005-0000-0000-000046000000}"/>
    <cellStyle name="標準 4" xfId="24" xr:uid="{00000000-0005-0000-0000-000047000000}"/>
    <cellStyle name="標準 4 2" xfId="25" xr:uid="{00000000-0005-0000-0000-000048000000}"/>
  </cellStyles>
  <dxfs count="10">
    <dxf>
      <font>
        <color theme="9" tint="-0.24994659260841701"/>
      </font>
    </dxf>
    <dxf>
      <font>
        <color theme="5" tint="-0.24994659260841701"/>
      </font>
    </dxf>
    <dxf>
      <font>
        <color theme="9" tint="-0.24994659260841701"/>
      </font>
    </dxf>
    <dxf>
      <font>
        <color theme="5" tint="-0.24994659260841701"/>
      </font>
    </dxf>
    <dxf>
      <font>
        <color rgb="FFFF0000"/>
      </font>
      <fill>
        <patternFill>
          <bgColor rgb="FFFF0000"/>
        </patternFill>
      </fill>
    </dxf>
    <dxf>
      <font>
        <color rgb="FFFF0000"/>
      </font>
      <fill>
        <patternFill>
          <bgColor rgb="FFFF0000"/>
        </patternFill>
      </fill>
    </dxf>
    <dxf>
      <font>
        <b val="0"/>
        <i val="0"/>
        <color rgb="FFFF0000"/>
      </font>
    </dxf>
    <dxf>
      <font>
        <color rgb="FFFF0000"/>
      </font>
      <fill>
        <patternFill patternType="solid">
          <bgColor rgb="FFFF0000"/>
        </patternFill>
      </fill>
    </dxf>
    <dxf>
      <font>
        <color rgb="FFFF0000"/>
      </font>
      <fill>
        <patternFill patternType="solid">
          <bgColor rgb="FFFF0000"/>
        </patternFill>
      </fill>
    </dxf>
    <dxf>
      <font>
        <color rgb="FFFF0000"/>
      </font>
      <fill>
        <patternFill patternType="solid">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Kanai/Desktop/2022FIC&#26412;&#37096;&#20250;&#35336;/2022&#24180;&#24230;&#37329;&#37549;&#20986;&#32013;&#24115;&#65288;&#26412;&#37096;&#29992;ver.1-3&#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事業部コード表"/>
      <sheetName val="勘定科目表"/>
      <sheetName val="本部用出納帳&amp;会計帳簿"/>
      <sheetName val="総勘定元帳  残高試算表"/>
      <sheetName val="講座別事業損益表"/>
      <sheetName val="フォーマット5 (予算)"/>
      <sheetName val="講座別勘定集計"/>
      <sheetName val="勘定元帳(借方)"/>
      <sheetName val="勘定元帳(貸方)"/>
      <sheetName val="ａ経費支払い申請書"/>
      <sheetName val="ｂ支払連絡票(講師謝金・業務手当など)"/>
      <sheetName val="c交通費支払申請票"/>
      <sheetName val="ｆ入金(現金)連絡書"/>
      <sheetName val="ｉ経費(預金)申請票"/>
      <sheetName val="ｊ入金(預金)連絡票"/>
      <sheetName val="ｐ入出金届出票"/>
      <sheetName val="ｑ受託事業受託連絡票"/>
      <sheetName val="ｒ本部費用等付替連絡票"/>
      <sheetName val="ｓ振替伝票"/>
      <sheetName val="2022年度金銭出納帳（本部用ver.1-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7"/>
  <sheetViews>
    <sheetView zoomScale="110" zoomScaleNormal="110" workbookViewId="0"/>
  </sheetViews>
  <sheetFormatPr defaultColWidth="9" defaultRowHeight="17.25"/>
  <cols>
    <col min="1" max="1" width="6.125" style="553" customWidth="1"/>
    <col min="2" max="2" width="5.625" style="554" customWidth="1"/>
    <col min="3" max="3" width="98.625" style="549" customWidth="1"/>
    <col min="4" max="16384" width="9" style="550"/>
  </cols>
  <sheetData>
    <row r="1" spans="1:3">
      <c r="A1" s="547" t="s">
        <v>0</v>
      </c>
      <c r="B1" s="548"/>
    </row>
    <row r="2" spans="1:3">
      <c r="A2" s="551">
        <v>1</v>
      </c>
      <c r="B2" s="552" t="s">
        <v>1</v>
      </c>
    </row>
    <row r="3" spans="1:3">
      <c r="B3" s="554" t="s">
        <v>2</v>
      </c>
      <c r="C3" s="543" t="s">
        <v>3</v>
      </c>
    </row>
    <row r="4" spans="1:3">
      <c r="B4" s="554" t="s">
        <v>4</v>
      </c>
      <c r="C4" s="543" t="s">
        <v>5</v>
      </c>
    </row>
    <row r="5" spans="1:3">
      <c r="B5" s="554" t="s">
        <v>6</v>
      </c>
      <c r="C5" s="544" t="s">
        <v>7</v>
      </c>
    </row>
    <row r="6" spans="1:3">
      <c r="B6" s="554" t="s">
        <v>8</v>
      </c>
      <c r="C6" s="543" t="s">
        <v>536</v>
      </c>
    </row>
    <row r="7" spans="1:3">
      <c r="B7" s="554" t="s">
        <v>9</v>
      </c>
      <c r="C7" s="543" t="s">
        <v>10</v>
      </c>
    </row>
    <row r="8" spans="1:3">
      <c r="B8" s="554" t="s">
        <v>11</v>
      </c>
      <c r="C8" s="543" t="s">
        <v>12</v>
      </c>
    </row>
    <row r="9" spans="1:3">
      <c r="B9" s="554" t="s">
        <v>13</v>
      </c>
      <c r="C9" s="543" t="s">
        <v>537</v>
      </c>
    </row>
    <row r="10" spans="1:3">
      <c r="B10" s="554" t="s">
        <v>14</v>
      </c>
      <c r="C10" s="543" t="s">
        <v>15</v>
      </c>
    </row>
    <row r="11" spans="1:3">
      <c r="B11" s="554" t="s">
        <v>16</v>
      </c>
      <c r="C11" s="543" t="s">
        <v>17</v>
      </c>
    </row>
    <row r="12" spans="1:3">
      <c r="B12" s="554" t="s">
        <v>18</v>
      </c>
      <c r="C12" s="543" t="s">
        <v>19</v>
      </c>
    </row>
    <row r="13" spans="1:3">
      <c r="B13" s="554" t="s">
        <v>20</v>
      </c>
      <c r="C13" s="543" t="s">
        <v>548</v>
      </c>
    </row>
    <row r="14" spans="1:3">
      <c r="C14" s="543"/>
    </row>
    <row r="15" spans="1:3">
      <c r="A15" s="551">
        <v>2</v>
      </c>
      <c r="B15" s="548" t="s">
        <v>21</v>
      </c>
      <c r="C15" s="545"/>
    </row>
    <row r="16" spans="1:3" ht="54.75" customHeight="1">
      <c r="B16" s="554" t="s">
        <v>2</v>
      </c>
      <c r="C16" s="543" t="s">
        <v>578</v>
      </c>
    </row>
    <row r="17" spans="2:3" ht="8.25" customHeight="1"/>
    <row r="18" spans="2:3">
      <c r="B18" s="554" t="s">
        <v>4</v>
      </c>
      <c r="C18" s="543" t="s">
        <v>22</v>
      </c>
    </row>
    <row r="19" spans="2:3" ht="8.25" customHeight="1"/>
    <row r="20" spans="2:3" ht="34.5">
      <c r="B20" s="554" t="s">
        <v>6</v>
      </c>
      <c r="C20" s="549" t="s">
        <v>538</v>
      </c>
    </row>
    <row r="21" spans="2:3" ht="6.75" customHeight="1"/>
    <row r="22" spans="2:3" ht="120.75">
      <c r="B22" s="554" t="s">
        <v>8</v>
      </c>
      <c r="C22" s="549" t="s">
        <v>539</v>
      </c>
    </row>
    <row r="23" spans="2:3" ht="6.75" customHeight="1"/>
    <row r="24" spans="2:3" ht="103.5">
      <c r="B24" s="554" t="s">
        <v>9</v>
      </c>
      <c r="C24" s="549" t="s">
        <v>579</v>
      </c>
    </row>
    <row r="25" spans="2:3" ht="7.5" customHeight="1"/>
    <row r="26" spans="2:3" ht="103.5">
      <c r="B26" s="554" t="s">
        <v>11</v>
      </c>
      <c r="C26" s="549" t="s">
        <v>584</v>
      </c>
    </row>
    <row r="27" spans="2:3" ht="7.5" customHeight="1"/>
    <row r="28" spans="2:3" ht="138">
      <c r="B28" s="554" t="s">
        <v>13</v>
      </c>
      <c r="C28" s="543" t="s">
        <v>583</v>
      </c>
    </row>
    <row r="29" spans="2:3" ht="8.25" customHeight="1">
      <c r="C29" s="546"/>
    </row>
    <row r="30" spans="2:3" ht="51.75">
      <c r="B30" s="554" t="s">
        <v>14</v>
      </c>
      <c r="C30" s="543" t="s">
        <v>466</v>
      </c>
    </row>
    <row r="31" spans="2:3" ht="9" customHeight="1">
      <c r="C31" s="546"/>
    </row>
    <row r="32" spans="2:3" ht="103.5">
      <c r="B32" s="554" t="s">
        <v>16</v>
      </c>
      <c r="C32" s="543" t="s">
        <v>580</v>
      </c>
    </row>
    <row r="33" spans="1:3" ht="6.75" customHeight="1">
      <c r="C33" s="546"/>
    </row>
    <row r="34" spans="1:3" ht="69">
      <c r="B34" s="554" t="s">
        <v>18</v>
      </c>
      <c r="C34" s="549" t="s">
        <v>581</v>
      </c>
    </row>
    <row r="35" spans="1:3" ht="7.5" customHeight="1"/>
    <row r="36" spans="1:3" ht="69">
      <c r="B36" s="554" t="s">
        <v>20</v>
      </c>
      <c r="C36" s="549" t="s">
        <v>582</v>
      </c>
    </row>
    <row r="38" spans="1:3" ht="51.75">
      <c r="B38" s="554" t="s">
        <v>540</v>
      </c>
      <c r="C38" s="549" t="s">
        <v>570</v>
      </c>
    </row>
    <row r="40" spans="1:3">
      <c r="A40" s="551">
        <v>3</v>
      </c>
      <c r="B40" s="548" t="s">
        <v>23</v>
      </c>
      <c r="C40" s="555"/>
    </row>
    <row r="41" spans="1:3" ht="34.5">
      <c r="B41" s="554" t="s">
        <v>2</v>
      </c>
      <c r="C41" s="549" t="s">
        <v>24</v>
      </c>
    </row>
    <row r="42" spans="1:3" ht="6" customHeight="1"/>
    <row r="43" spans="1:3" ht="34.5">
      <c r="B43" s="554" t="s">
        <v>4</v>
      </c>
      <c r="C43" s="549" t="s">
        <v>25</v>
      </c>
    </row>
    <row r="44" spans="1:3" ht="9" customHeight="1"/>
    <row r="45" spans="1:3">
      <c r="A45" s="551">
        <v>4</v>
      </c>
      <c r="B45" s="548" t="s">
        <v>567</v>
      </c>
    </row>
    <row r="46" spans="1:3" ht="34.5">
      <c r="B46" s="554" t="s">
        <v>565</v>
      </c>
      <c r="C46" s="549" t="s">
        <v>569</v>
      </c>
    </row>
    <row r="47" spans="1:3" ht="34.5">
      <c r="B47" s="554" t="s">
        <v>566</v>
      </c>
      <c r="C47" s="549" t="s">
        <v>568</v>
      </c>
    </row>
  </sheetData>
  <phoneticPr fontId="53"/>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0BF9F1-0C5C-498E-B9F8-35A75A198672}">
  <dimension ref="A1:V76"/>
  <sheetViews>
    <sheetView topLeftCell="C25" workbookViewId="0">
      <selection activeCell="U36" sqref="U36"/>
    </sheetView>
  </sheetViews>
  <sheetFormatPr defaultColWidth="9" defaultRowHeight="13.5"/>
  <cols>
    <col min="1" max="1" width="3.625" customWidth="1"/>
    <col min="2" max="2" width="14.375" customWidth="1"/>
    <col min="3" max="3" width="18.375" customWidth="1"/>
    <col min="4" max="10" width="9.875" customWidth="1"/>
    <col min="11" max="11" width="3.5" customWidth="1"/>
    <col min="12" max="12" width="11.375" customWidth="1"/>
    <col min="13" max="13" width="16.25" customWidth="1"/>
    <col min="14" max="14" width="9.875" customWidth="1"/>
    <col min="15" max="15" width="14" customWidth="1"/>
    <col min="16" max="19" width="9.875" customWidth="1"/>
    <col min="21" max="21" width="34.75" customWidth="1"/>
  </cols>
  <sheetData>
    <row r="1" spans="2:10" ht="13.5" customHeight="1" thickBot="1">
      <c r="B1" s="120" t="s">
        <v>342</v>
      </c>
      <c r="C1" s="120"/>
    </row>
    <row r="2" spans="2:10" ht="13.5" customHeight="1" thickBot="1">
      <c r="B2" s="397" t="s">
        <v>343</v>
      </c>
      <c r="C2" s="398" t="s">
        <v>496</v>
      </c>
      <c r="E2" s="677" t="s">
        <v>344</v>
      </c>
      <c r="F2" s="677"/>
      <c r="G2" s="677"/>
      <c r="H2" s="399" t="s">
        <v>497</v>
      </c>
      <c r="I2" s="399" t="s">
        <v>498</v>
      </c>
      <c r="J2" s="399"/>
    </row>
    <row r="3" spans="2:10" ht="13.5" customHeight="1">
      <c r="B3" s="400" t="s">
        <v>345</v>
      </c>
      <c r="C3" s="401" t="s">
        <v>499</v>
      </c>
      <c r="E3" s="677" t="s">
        <v>346</v>
      </c>
      <c r="F3" s="677"/>
      <c r="G3" s="677"/>
      <c r="H3" s="399" t="s">
        <v>497</v>
      </c>
      <c r="I3" s="399" t="s">
        <v>500</v>
      </c>
      <c r="J3" s="399"/>
    </row>
    <row r="4" spans="2:10" ht="13.5" customHeight="1">
      <c r="B4" s="120" t="s">
        <v>347</v>
      </c>
      <c r="C4" s="120"/>
    </row>
    <row r="5" spans="2:10" ht="13.5" customHeight="1">
      <c r="B5" s="668" t="s">
        <v>348</v>
      </c>
      <c r="C5" s="674"/>
      <c r="D5" s="673" t="s">
        <v>501</v>
      </c>
      <c r="E5" s="673"/>
      <c r="F5" s="673"/>
      <c r="G5" s="673"/>
      <c r="H5" s="673"/>
      <c r="I5" s="673"/>
      <c r="J5" s="673"/>
    </row>
    <row r="6" spans="2:10" ht="13.5" customHeight="1">
      <c r="B6" s="668" t="s">
        <v>349</v>
      </c>
      <c r="C6" s="674"/>
      <c r="D6" s="673" t="s">
        <v>502</v>
      </c>
      <c r="E6" s="673"/>
      <c r="F6" s="673"/>
      <c r="G6" s="673"/>
      <c r="H6" s="673"/>
      <c r="I6" s="673"/>
      <c r="J6" s="673"/>
    </row>
    <row r="7" spans="2:10" ht="13.5" customHeight="1">
      <c r="B7" s="668" t="s">
        <v>350</v>
      </c>
      <c r="C7" s="674"/>
      <c r="D7" s="679" t="s">
        <v>503</v>
      </c>
      <c r="E7" s="673"/>
      <c r="F7" s="673"/>
      <c r="G7" s="673"/>
      <c r="H7" s="673"/>
      <c r="I7" s="673"/>
      <c r="J7" s="673"/>
    </row>
    <row r="8" spans="2:10" ht="13.5" customHeight="1">
      <c r="B8" s="668" t="s">
        <v>351</v>
      </c>
      <c r="C8" s="674"/>
      <c r="D8" s="673" t="s">
        <v>504</v>
      </c>
      <c r="E8" s="673"/>
      <c r="F8" s="673"/>
      <c r="G8" s="673"/>
      <c r="H8" s="673"/>
      <c r="I8" s="673"/>
      <c r="J8" s="673"/>
    </row>
    <row r="9" spans="2:10" ht="13.5" customHeight="1">
      <c r="B9" s="668" t="s">
        <v>352</v>
      </c>
      <c r="C9" s="674"/>
      <c r="D9" s="673" t="s">
        <v>505</v>
      </c>
      <c r="E9" s="673"/>
      <c r="F9" s="673"/>
      <c r="G9" s="673"/>
      <c r="H9" s="673"/>
      <c r="I9" s="673"/>
      <c r="J9" s="673"/>
    </row>
    <row r="10" spans="2:10" ht="13.5" customHeight="1" thickBot="1">
      <c r="B10" s="660" t="s">
        <v>353</v>
      </c>
      <c r="C10" s="660"/>
      <c r="D10" s="759" t="s">
        <v>506</v>
      </c>
      <c r="E10" s="760"/>
      <c r="F10" s="760"/>
      <c r="G10" s="761"/>
      <c r="H10" s="532" t="s">
        <v>555</v>
      </c>
      <c r="I10" s="757"/>
      <c r="J10" s="758"/>
    </row>
    <row r="11" spans="2:10" ht="13.5" customHeight="1">
      <c r="B11" s="664" t="s">
        <v>354</v>
      </c>
      <c r="C11" s="754"/>
      <c r="D11" s="124">
        <v>80000</v>
      </c>
      <c r="E11" s="666"/>
      <c r="F11" s="667"/>
      <c r="G11" s="667"/>
      <c r="H11" s="667"/>
      <c r="I11" s="667"/>
      <c r="J11" s="667"/>
    </row>
    <row r="12" spans="2:10" ht="13.5" customHeight="1" thickBot="1">
      <c r="B12" s="755" t="s">
        <v>355</v>
      </c>
      <c r="C12" s="756"/>
      <c r="D12" s="125">
        <v>0</v>
      </c>
      <c r="E12" s="669" t="s">
        <v>545</v>
      </c>
      <c r="F12" s="670"/>
      <c r="G12" s="670"/>
      <c r="H12" s="670"/>
      <c r="I12" s="670"/>
      <c r="J12" s="670"/>
    </row>
    <row r="13" spans="2:10" ht="13.5" customHeight="1">
      <c r="B13" s="664" t="s">
        <v>356</v>
      </c>
      <c r="C13" s="671"/>
      <c r="D13" s="672" t="s">
        <v>507</v>
      </c>
      <c r="E13" s="673"/>
      <c r="F13" s="673"/>
      <c r="G13" s="673"/>
      <c r="H13" s="673"/>
      <c r="I13" s="673"/>
      <c r="J13" s="673"/>
    </row>
    <row r="14" spans="2:10" ht="13.5" customHeight="1">
      <c r="B14" s="668" t="s">
        <v>357</v>
      </c>
      <c r="C14" s="674"/>
      <c r="D14" s="673" t="s">
        <v>508</v>
      </c>
      <c r="E14" s="673"/>
      <c r="F14" s="673"/>
      <c r="G14" s="673"/>
      <c r="H14" s="673"/>
      <c r="I14" s="673"/>
      <c r="J14" s="673"/>
    </row>
    <row r="15" spans="2:10" ht="13.5" customHeight="1">
      <c r="B15" s="668" t="s">
        <v>358</v>
      </c>
      <c r="C15" s="674"/>
      <c r="D15" s="673" t="s">
        <v>509</v>
      </c>
      <c r="E15" s="673"/>
      <c r="F15" s="673"/>
      <c r="G15" s="673"/>
      <c r="H15" s="673"/>
      <c r="I15" s="673"/>
      <c r="J15" s="673"/>
    </row>
    <row r="16" spans="2:10" ht="13.5" customHeight="1">
      <c r="B16" s="668" t="s">
        <v>359</v>
      </c>
      <c r="C16" s="674"/>
      <c r="D16" s="673" t="s">
        <v>510</v>
      </c>
      <c r="E16" s="673"/>
      <c r="F16" s="673"/>
      <c r="G16" s="673"/>
      <c r="H16" s="673"/>
      <c r="I16" s="673"/>
      <c r="J16" s="673"/>
    </row>
    <row r="17" spans="1:22" ht="13.5" customHeight="1">
      <c r="B17" s="668" t="s">
        <v>360</v>
      </c>
      <c r="C17" s="674"/>
      <c r="D17" s="692" t="s">
        <v>547</v>
      </c>
      <c r="E17" s="677"/>
      <c r="F17" s="677"/>
      <c r="G17" s="677"/>
      <c r="H17" s="677"/>
      <c r="I17" s="677"/>
      <c r="J17" s="677"/>
    </row>
    <row r="18" spans="1:22" ht="13.5" customHeight="1">
      <c r="B18" s="668" t="s">
        <v>363</v>
      </c>
      <c r="C18" s="674"/>
      <c r="D18" s="679" t="s">
        <v>109</v>
      </c>
      <c r="E18" s="673"/>
      <c r="F18" s="673"/>
      <c r="G18" s="673"/>
      <c r="H18" s="673"/>
      <c r="I18" s="673"/>
      <c r="J18" s="673"/>
    </row>
    <row r="19" spans="1:22" ht="13.5" customHeight="1">
      <c r="B19" s="668" t="s">
        <v>364</v>
      </c>
      <c r="C19" s="674"/>
      <c r="D19" s="673" t="s">
        <v>511</v>
      </c>
      <c r="E19" s="673"/>
      <c r="F19" s="673"/>
      <c r="G19" s="673"/>
      <c r="H19" s="673"/>
      <c r="I19" s="673"/>
      <c r="J19" s="673"/>
    </row>
    <row r="20" spans="1:22" ht="13.5" customHeight="1">
      <c r="B20" s="668" t="s">
        <v>365</v>
      </c>
      <c r="C20" s="674"/>
      <c r="D20" s="673" t="s">
        <v>512</v>
      </c>
      <c r="E20" s="673"/>
      <c r="F20" s="673"/>
      <c r="G20" s="673"/>
      <c r="H20" s="673"/>
      <c r="I20" s="673"/>
      <c r="J20" s="673"/>
      <c r="V20" s="119"/>
    </row>
    <row r="21" spans="1:22" ht="13.5" customHeight="1" thickBot="1"/>
    <row r="22" spans="1:22" ht="13.5" customHeight="1">
      <c r="D22" s="695" t="s">
        <v>472</v>
      </c>
      <c r="E22" s="696"/>
      <c r="F22" s="696"/>
      <c r="G22" s="696"/>
      <c r="H22" s="696"/>
      <c r="I22" s="697"/>
    </row>
    <row r="23" spans="1:22" ht="13.5" customHeight="1">
      <c r="B23" s="668" t="s">
        <v>366</v>
      </c>
      <c r="C23" s="674"/>
      <c r="D23" s="126" t="s">
        <v>513</v>
      </c>
      <c r="E23" s="126" t="s">
        <v>514</v>
      </c>
      <c r="F23" s="126" t="s">
        <v>515</v>
      </c>
      <c r="G23" s="126" t="s">
        <v>516</v>
      </c>
      <c r="H23" s="126" t="s">
        <v>517</v>
      </c>
      <c r="I23" s="126"/>
      <c r="J23" s="402"/>
    </row>
    <row r="24" spans="1:22" ht="13.5" customHeight="1" thickBot="1">
      <c r="B24" s="693" t="s">
        <v>471</v>
      </c>
      <c r="C24" s="698"/>
      <c r="D24" s="403" t="s">
        <v>518</v>
      </c>
      <c r="E24" s="403" t="s">
        <v>518</v>
      </c>
      <c r="F24" s="403" t="s">
        <v>519</v>
      </c>
      <c r="G24" s="403" t="s">
        <v>520</v>
      </c>
      <c r="H24" s="403" t="s">
        <v>521</v>
      </c>
      <c r="I24" s="403"/>
      <c r="J24" s="404"/>
      <c r="L24" t="s">
        <v>485</v>
      </c>
    </row>
    <row r="25" spans="1:22" ht="13.5" customHeight="1" thickBot="1">
      <c r="D25" s="212" t="s">
        <v>470</v>
      </c>
      <c r="L25" s="405" t="s">
        <v>486</v>
      </c>
      <c r="M25" s="406" t="s">
        <v>487</v>
      </c>
      <c r="N25" s="407" t="s">
        <v>488</v>
      </c>
      <c r="O25" s="407" t="s">
        <v>489</v>
      </c>
      <c r="P25" s="408" t="s">
        <v>490</v>
      </c>
      <c r="Q25" s="408" t="s">
        <v>232</v>
      </c>
      <c r="R25" s="408" t="s">
        <v>234</v>
      </c>
      <c r="S25" s="407" t="s">
        <v>491</v>
      </c>
      <c r="T25" s="142" t="s">
        <v>492</v>
      </c>
      <c r="U25" s="409" t="s">
        <v>493</v>
      </c>
    </row>
    <row r="26" spans="1:22" s="119" customFormat="1" ht="13.5" customHeight="1" thickBot="1">
      <c r="A26"/>
      <c r="B26"/>
      <c r="C26"/>
      <c r="D26"/>
      <c r="E26"/>
      <c r="F26"/>
      <c r="G26"/>
      <c r="H26"/>
      <c r="I26"/>
      <c r="J26"/>
      <c r="K26"/>
      <c r="L26" s="410">
        <f>IF(E30="","",I43)</f>
        <v>44748</v>
      </c>
      <c r="M26" s="411" t="str">
        <f>IF(E30="","",$C$2)</f>
        <v>No9千葉公園1215</v>
      </c>
      <c r="N26" s="412"/>
      <c r="O26" s="411" t="str">
        <f>IF(E30="","","旅費交通費")</f>
        <v>旅費交通費</v>
      </c>
      <c r="P26" s="413">
        <f>IF(E30="","",E30)</f>
        <v>1020</v>
      </c>
      <c r="Q26" s="414"/>
      <c r="R26" s="414"/>
      <c r="S26" s="415" t="str">
        <f>IF(E30="","",E28)</f>
        <v>宮崎　菊江</v>
      </c>
      <c r="T26" s="415" t="str">
        <f>IF(E30="","",$C$3)</f>
        <v>JJ-002</v>
      </c>
      <c r="U26" s="416" t="str">
        <f>IF(E30="","",CONCATENATE(E43,"、",G43))</f>
        <v>八街⇔千葉、JR</v>
      </c>
      <c r="V26"/>
    </row>
    <row r="27" spans="1:22" ht="13.5" customHeight="1" thickBot="1">
      <c r="B27" s="120" t="s">
        <v>367</v>
      </c>
      <c r="C27" s="120"/>
      <c r="D27" s="422"/>
      <c r="E27" s="699" t="s">
        <v>494</v>
      </c>
      <c r="F27" s="700"/>
      <c r="G27" s="700"/>
      <c r="H27" s="700"/>
      <c r="I27" s="700"/>
      <c r="J27" s="701"/>
      <c r="K27" s="119"/>
      <c r="L27" s="417">
        <f>IF(F30="","",I45)</f>
        <v>44748</v>
      </c>
      <c r="M27" s="418" t="str">
        <f>IF(F30="","",$C$2)</f>
        <v>No9千葉公園1215</v>
      </c>
      <c r="N27" s="121"/>
      <c r="O27" s="418" t="str">
        <f>IF(F30="","","旅費交通費")</f>
        <v>旅費交通費</v>
      </c>
      <c r="P27" s="419">
        <f>IF(F30="","",F30)</f>
        <v>780</v>
      </c>
      <c r="Q27" s="385"/>
      <c r="R27" s="385"/>
      <c r="S27" s="420" t="str">
        <f>IF(F30="","",F28)</f>
        <v>横塚　憲子</v>
      </c>
      <c r="T27" s="420" t="str">
        <f>IF(F30="","",$C$3)</f>
        <v>JJ-002</v>
      </c>
      <c r="U27" s="421" t="str">
        <f>IF(F30="","",CONCATENATE(E46,"、",G46))</f>
        <v>学園前駅⇔京成千葉、京成線</v>
      </c>
    </row>
    <row r="28" spans="1:22" ht="13.5" customHeight="1" thickBot="1">
      <c r="A28" s="119"/>
      <c r="B28" s="702"/>
      <c r="C28" s="702"/>
      <c r="D28" s="423" t="s">
        <v>368</v>
      </c>
      <c r="E28" s="424" t="str">
        <f>IF(D23="","",D23)</f>
        <v>宮崎　菊江</v>
      </c>
      <c r="F28" s="425" t="str">
        <f t="shared" ref="F28:H28" si="0">IF(E23="","",E23)</f>
        <v>横塚　憲子</v>
      </c>
      <c r="G28" s="425" t="str">
        <f t="shared" si="0"/>
        <v>長嶺　勝</v>
      </c>
      <c r="H28" s="425" t="str">
        <f t="shared" si="0"/>
        <v>小髙　孝夫</v>
      </c>
      <c r="I28" s="425" t="str">
        <f>IF(H23="","",H23)</f>
        <v>執行　勇</v>
      </c>
      <c r="J28" s="426" t="str">
        <f>IF(I23="","",I23)</f>
        <v/>
      </c>
      <c r="L28" s="417">
        <f>IF(G30="","",I47)</f>
        <v>44748</v>
      </c>
      <c r="M28" s="418" t="str">
        <f>IF(G30="","",$C$2)</f>
        <v>No9千葉公園1215</v>
      </c>
      <c r="N28" s="121"/>
      <c r="O28" s="418" t="str">
        <f>IF(G30="","","旅費交通費")</f>
        <v>旅費交通費</v>
      </c>
      <c r="P28" s="419">
        <f>IF(G30="","",G30)</f>
        <v>440</v>
      </c>
      <c r="Q28" s="385"/>
      <c r="R28" s="385"/>
      <c r="S28" s="420" t="str">
        <f>IF(G30="","",G28)</f>
        <v>長嶺　勝</v>
      </c>
      <c r="T28" s="420" t="str">
        <f>IF(G30="","",$C$3)</f>
        <v>JJ-002</v>
      </c>
      <c r="U28" s="421" t="str">
        <f>IF(G30="","",CONCATENATE(E48,"、",G48))</f>
        <v>穴川駅⇔千葉公園、モノレール</v>
      </c>
    </row>
    <row r="29" spans="1:22" ht="13.5" customHeight="1">
      <c r="A29" s="427" t="s">
        <v>435</v>
      </c>
      <c r="B29" s="428" t="s">
        <v>433</v>
      </c>
      <c r="C29" s="429"/>
      <c r="D29" s="430">
        <f>D11+D12</f>
        <v>80000</v>
      </c>
      <c r="E29" s="387"/>
      <c r="F29" s="388"/>
      <c r="G29" s="388"/>
      <c r="H29" s="388"/>
      <c r="I29" s="388"/>
      <c r="J29" s="431"/>
      <c r="L29" s="417">
        <f>IF(H30="","",I49)</f>
        <v>44748</v>
      </c>
      <c r="M29" s="418" t="str">
        <f>IF(H30="","",$C$2)</f>
        <v>No9千葉公園1215</v>
      </c>
      <c r="N29" s="121"/>
      <c r="O29" s="418" t="str">
        <f>IF(H30="","","旅費交通費")</f>
        <v>旅費交通費</v>
      </c>
      <c r="P29" s="419">
        <f>IF(H30="","",H30)</f>
        <v>380</v>
      </c>
      <c r="Q29" s="385"/>
      <c r="R29" s="385"/>
      <c r="S29" s="420" t="str">
        <f>IF(H30="","",H28)</f>
        <v>小髙　孝夫</v>
      </c>
      <c r="T29" s="420" t="str">
        <f>IF(H30="","",$C$3)</f>
        <v>JJ-002</v>
      </c>
      <c r="U29" s="421" t="str">
        <f>IF(H30="","",CONCATENATE(E50,"、",G50))</f>
        <v>検見川駅⇔京成千葉、京成線</v>
      </c>
    </row>
    <row r="30" spans="1:22" ht="13.5" customHeight="1">
      <c r="A30" s="730" t="s">
        <v>436</v>
      </c>
      <c r="B30" s="731" t="s">
        <v>444</v>
      </c>
      <c r="C30" s="732"/>
      <c r="D30" s="735">
        <f>SUM(E30:J31)</f>
        <v>5244</v>
      </c>
      <c r="E30" s="432">
        <f>IF(D23="","",IF(OR(D24="C",D24="A",D24="S"),IF(H43="","",H43),""))</f>
        <v>1020</v>
      </c>
      <c r="F30" s="433">
        <f>IF(E23="","",IF(OR(E24="C",E24="A",E24="S"),IF(H45="","",H45),""))</f>
        <v>780</v>
      </c>
      <c r="G30" s="433">
        <f>IF(F23="","",IF(OR(F24="C",F24="A",F24="S"),IF(H47="","",H47),""))</f>
        <v>440</v>
      </c>
      <c r="H30" s="433">
        <f>IF(G23="","",IF(OR(G24="C",G24="A",G24="S"),IF(H49="","",H49),""))</f>
        <v>380</v>
      </c>
      <c r="I30" s="433" t="str">
        <f>IF(H23="","",IF(OR(H24="C",H24="A",H24="S"),IF(H51="","",H51),""))</f>
        <v/>
      </c>
      <c r="J30" s="434" t="str">
        <f>IF(I23="","",IF(OR(I24="C",I24="A",I24="S"),IF(H53="","",H53),""))</f>
        <v/>
      </c>
      <c r="L30" s="417" t="str">
        <f>IF(I30="","",I51)</f>
        <v/>
      </c>
      <c r="M30" s="418" t="str">
        <f>IF(I30="","",$C$2)</f>
        <v/>
      </c>
      <c r="N30" s="121"/>
      <c r="O30" s="418" t="str">
        <f>IF(I30="","","旅費交通費")</f>
        <v/>
      </c>
      <c r="P30" s="419" t="str">
        <f>IF(I30="","",I30)</f>
        <v/>
      </c>
      <c r="Q30" s="385"/>
      <c r="R30" s="385"/>
      <c r="S30" s="420" t="str">
        <f>IF(I30="","",I28)</f>
        <v/>
      </c>
      <c r="T30" s="420" t="str">
        <f>IF(I30="","",$C$3)</f>
        <v/>
      </c>
      <c r="U30" s="421" t="str">
        <f>IF(I30="","",CONCATENATE(E52,"、",G52))</f>
        <v/>
      </c>
    </row>
    <row r="31" spans="1:22" ht="13.5" customHeight="1">
      <c r="A31" s="730"/>
      <c r="B31" s="733"/>
      <c r="C31" s="734"/>
      <c r="D31" s="736"/>
      <c r="E31" s="432">
        <f>IF(D23="","",IF(OR(D24="C",D24="A",D24="S"),IF(H44="","",H44),""))</f>
        <v>1021</v>
      </c>
      <c r="F31" s="433">
        <f>IF(E23="","",IF(OR(E24="C",E24="A",E24="S"),IF(H46="","",H46),""))</f>
        <v>781</v>
      </c>
      <c r="G31" s="433">
        <f>IF(F23="","",IF(OR(F24="C",F24="A",F24="S"),IF(H48="","",H48),""))</f>
        <v>441</v>
      </c>
      <c r="H31" s="433">
        <f>IF(G23="","",IF(OR(G24="C",G24="A",G24="S"),IF(H50="","",H50),""))</f>
        <v>381</v>
      </c>
      <c r="I31" s="433" t="str">
        <f>IF(H23="","",IF(OR(H24="C",H24="A",H24="S"),IF(H52="","",H52),""))</f>
        <v/>
      </c>
      <c r="J31" s="434" t="str">
        <f>IF(I23="","",IF(OR(I24="C",I24="A",I24="S"),IF(H54="","",H54),""))</f>
        <v/>
      </c>
      <c r="L31" s="417" t="str">
        <f>IF(J30="","",I53)</f>
        <v/>
      </c>
      <c r="M31" s="418" t="str">
        <f>IF(J30="","",$C$2)</f>
        <v/>
      </c>
      <c r="N31" s="121"/>
      <c r="O31" s="418" t="str">
        <f>IF(J30="","","旅費交通費")</f>
        <v/>
      </c>
      <c r="P31" s="419" t="str">
        <f>IF(J30="","",J30)</f>
        <v/>
      </c>
      <c r="Q31" s="385"/>
      <c r="R31" s="385"/>
      <c r="S31" s="420" t="str">
        <f>IF(J30="","",J28)</f>
        <v/>
      </c>
      <c r="T31" s="420" t="str">
        <f>IF(J30="","",$C$3)</f>
        <v/>
      </c>
      <c r="U31" s="421" t="str">
        <f>IF(J30="","",CONCATENATE(E54,"、",G54))</f>
        <v/>
      </c>
    </row>
    <row r="32" spans="1:22" ht="13.5" customHeight="1">
      <c r="A32" s="427" t="s">
        <v>437</v>
      </c>
      <c r="B32" s="428" t="s">
        <v>443</v>
      </c>
      <c r="C32" s="429"/>
      <c r="D32" s="435">
        <f>SUM(E32:J32)</f>
        <v>200</v>
      </c>
      <c r="E32" s="432" t="str">
        <f>IF(I58="","",I58)</f>
        <v/>
      </c>
      <c r="F32" s="436" t="str">
        <f>IF(I59="","",I59)</f>
        <v/>
      </c>
      <c r="G32" s="436" t="str">
        <f>IF(I60="","",I60)</f>
        <v/>
      </c>
      <c r="H32" s="436">
        <f>IF(I61="","",I61)</f>
        <v>200</v>
      </c>
      <c r="I32" s="436" t="str">
        <f>IF(I62="","",I62)</f>
        <v/>
      </c>
      <c r="J32" s="437" t="str">
        <f>IF(I63="","",I63)</f>
        <v/>
      </c>
      <c r="L32" s="417">
        <f>IF(E31="","",I44)</f>
        <v>44910</v>
      </c>
      <c r="M32" s="418" t="str">
        <f>IF(E31="","",$C$2)</f>
        <v>No9千葉公園1215</v>
      </c>
      <c r="N32" s="121"/>
      <c r="O32" s="418" t="str">
        <f>IF(E31="","","旅費交通費")</f>
        <v>旅費交通費</v>
      </c>
      <c r="P32" s="419">
        <f>IF(E31="","",E31)</f>
        <v>1021</v>
      </c>
      <c r="Q32" s="385"/>
      <c r="R32" s="385"/>
      <c r="S32" s="420" t="str">
        <f>IF(E31="","",E28)</f>
        <v>宮崎　菊江</v>
      </c>
      <c r="T32" s="420" t="str">
        <f>IF(E31="","",$C$3)</f>
        <v>JJ-002</v>
      </c>
      <c r="U32" s="421" t="str">
        <f>IF(E31="","",CONCATENATE(E44,"、",G44))</f>
        <v>八街⇔千葉、JR</v>
      </c>
    </row>
    <row r="33" spans="1:21" ht="13.5" customHeight="1">
      <c r="A33" s="427" t="s">
        <v>438</v>
      </c>
      <c r="B33" s="428" t="s">
        <v>434</v>
      </c>
      <c r="C33" s="528"/>
      <c r="D33" s="392">
        <f t="shared" ref="D33" si="1">SUM(E33:J33)</f>
        <v>1030</v>
      </c>
      <c r="E33" s="438">
        <v>220</v>
      </c>
      <c r="F33" s="439">
        <v>440</v>
      </c>
      <c r="G33" s="439">
        <v>150</v>
      </c>
      <c r="H33" s="439"/>
      <c r="I33" s="439">
        <v>220</v>
      </c>
      <c r="J33" s="440"/>
      <c r="L33" s="417">
        <f>IF(F31="","",I46)</f>
        <v>44910</v>
      </c>
      <c r="M33" s="418" t="str">
        <f>IF(F31="","",$C$2)</f>
        <v>No9千葉公園1215</v>
      </c>
      <c r="N33" s="121"/>
      <c r="O33" s="418" t="str">
        <f>IF(F31="","","旅費交通費")</f>
        <v>旅費交通費</v>
      </c>
      <c r="P33" s="419">
        <f>IF(F31="","",F31)</f>
        <v>781</v>
      </c>
      <c r="Q33" s="385"/>
      <c r="R33" s="385"/>
      <c r="S33" s="420" t="str">
        <f>IF(F31="","",F28)</f>
        <v>横塚　憲子</v>
      </c>
      <c r="T33" s="420" t="str">
        <f>IF(F31="","",$C$3)</f>
        <v>JJ-002</v>
      </c>
      <c r="U33" s="421" t="str">
        <f>IF(F31="","",CONCATENATE(E46,"、",G46))</f>
        <v>学園前駅⇔京成千葉、京成線</v>
      </c>
    </row>
    <row r="34" spans="1:21" ht="13.5" customHeight="1">
      <c r="A34" s="427" t="s">
        <v>439</v>
      </c>
      <c r="B34" s="428" t="s">
        <v>462</v>
      </c>
      <c r="C34" s="429"/>
      <c r="D34" s="392">
        <f>SUM(E34:J34)</f>
        <v>344</v>
      </c>
      <c r="E34" s="432">
        <f>IF(I64="","",I64)</f>
        <v>250</v>
      </c>
      <c r="F34" s="436" t="str">
        <f>IF(I65="","",I65)</f>
        <v/>
      </c>
      <c r="G34" s="436" t="str">
        <f>IF(I66="","",I66)</f>
        <v/>
      </c>
      <c r="H34" s="436" t="str">
        <f>IF(I67="","",I67)</f>
        <v/>
      </c>
      <c r="I34" s="436">
        <f>IF(I68="","",I68)</f>
        <v>94</v>
      </c>
      <c r="J34" s="437" t="str">
        <f>IF(I69="","",I69)</f>
        <v/>
      </c>
      <c r="L34" s="417">
        <f>IF(G31="","",I48)</f>
        <v>44910</v>
      </c>
      <c r="M34" s="418" t="str">
        <f>IF(G31="","",$C$2)</f>
        <v>No9千葉公園1215</v>
      </c>
      <c r="N34" s="121"/>
      <c r="O34" s="418" t="str">
        <f>IF(G31="","","旅費交通費")</f>
        <v>旅費交通費</v>
      </c>
      <c r="P34" s="419">
        <f>IF(G31="","",G31)</f>
        <v>441</v>
      </c>
      <c r="Q34" s="385"/>
      <c r="R34" s="385"/>
      <c r="S34" s="420" t="str">
        <f>IF(G31="","",G28)</f>
        <v>長嶺　勝</v>
      </c>
      <c r="T34" s="420" t="str">
        <f>IF(G31="","",$C$3)</f>
        <v>JJ-002</v>
      </c>
      <c r="U34" s="421" t="str">
        <f>IF(G31="","",CONCATENATE(E48,"、",G48))</f>
        <v>穴川駅⇔千葉公園、モノレール</v>
      </c>
    </row>
    <row r="35" spans="1:21" ht="13.5" customHeight="1">
      <c r="A35" s="427" t="s">
        <v>440</v>
      </c>
      <c r="B35" s="428" t="s">
        <v>463</v>
      </c>
      <c r="C35" s="429"/>
      <c r="D35" s="392">
        <f>D29*0.1</f>
        <v>8000</v>
      </c>
      <c r="E35" s="128"/>
      <c r="F35" s="129"/>
      <c r="G35" s="129"/>
      <c r="H35" s="129"/>
      <c r="I35" s="129"/>
      <c r="J35" s="441"/>
      <c r="L35" s="417">
        <f>IF(H31="","",I50)</f>
        <v>44910</v>
      </c>
      <c r="M35" s="418" t="str">
        <f>IF(H31="","",$C$2)</f>
        <v>No9千葉公園1215</v>
      </c>
      <c r="N35" s="121"/>
      <c r="O35" s="418" t="str">
        <f>IF(H31="","","旅費交通費")</f>
        <v>旅費交通費</v>
      </c>
      <c r="P35" s="419">
        <f>IF(H31="","",H31)</f>
        <v>381</v>
      </c>
      <c r="Q35" s="385"/>
      <c r="R35" s="385"/>
      <c r="S35" s="420" t="str">
        <f>IF(H31="","",H28)</f>
        <v>小髙　孝夫</v>
      </c>
      <c r="T35" s="420" t="str">
        <f>IF(H31="","",$C$3)</f>
        <v>JJ-002</v>
      </c>
      <c r="U35" s="421" t="str">
        <f>IF(H31="","",CONCATENATE(E50,"、",G50))</f>
        <v>検見川駅⇔京成千葉、京成線</v>
      </c>
    </row>
    <row r="36" spans="1:21" ht="13.5" customHeight="1">
      <c r="A36" s="427" t="s">
        <v>441</v>
      </c>
      <c r="B36" s="428" t="s">
        <v>464</v>
      </c>
      <c r="C36" s="429"/>
      <c r="D36" s="392">
        <f>D29-D30-D32-D33-D34-D35</f>
        <v>65182</v>
      </c>
      <c r="E36" s="128"/>
      <c r="F36" s="129"/>
      <c r="G36" s="129"/>
      <c r="H36" s="129"/>
      <c r="I36" s="129"/>
      <c r="J36" s="441"/>
      <c r="L36" s="417" t="str">
        <f>IF(I31="","",I52)</f>
        <v/>
      </c>
      <c r="M36" s="418" t="str">
        <f>IF(I31="","",$C$2)</f>
        <v/>
      </c>
      <c r="N36" s="121"/>
      <c r="O36" s="418" t="str">
        <f>IF(I31="","","旅費交通費")</f>
        <v/>
      </c>
      <c r="P36" s="419" t="str">
        <f>IF(I31="","",I31)</f>
        <v/>
      </c>
      <c r="Q36" s="385"/>
      <c r="R36" s="385"/>
      <c r="S36" s="420" t="str">
        <f>IF(I31="","",I28)</f>
        <v/>
      </c>
      <c r="T36" s="420" t="str">
        <f>IF(I31="","",$C$3)</f>
        <v/>
      </c>
      <c r="U36" s="421" t="str">
        <f>IF(I31="","",CONCATENATE(E52,"、",G52))</f>
        <v/>
      </c>
    </row>
    <row r="37" spans="1:21" ht="13.5" customHeight="1" thickBot="1">
      <c r="A37" s="427" t="s">
        <v>445</v>
      </c>
      <c r="B37" s="693" t="s">
        <v>556</v>
      </c>
      <c r="C37" s="694"/>
      <c r="D37" s="392">
        <f>SUM(E37:J37)</f>
        <v>65000</v>
      </c>
      <c r="E37" s="438">
        <v>14000</v>
      </c>
      <c r="F37" s="449">
        <v>14000</v>
      </c>
      <c r="G37" s="449">
        <v>14000</v>
      </c>
      <c r="H37" s="449">
        <v>23000</v>
      </c>
      <c r="I37" s="449"/>
      <c r="J37" s="450"/>
      <c r="L37" s="442" t="str">
        <f>IF(J31="","",I54)</f>
        <v/>
      </c>
      <c r="M37" s="443" t="str">
        <f>IF(J31="","",$C$2)</f>
        <v/>
      </c>
      <c r="N37" s="444"/>
      <c r="O37" s="443" t="str">
        <f>IF(J31="","","旅費交通費")</f>
        <v/>
      </c>
      <c r="P37" s="445" t="str">
        <f>IF(J31="","",J31)</f>
        <v/>
      </c>
      <c r="Q37" s="446"/>
      <c r="R37" s="446"/>
      <c r="S37" s="447" t="str">
        <f>IF(J31="","",J28)</f>
        <v/>
      </c>
      <c r="T37" s="447" t="str">
        <f>IF(J31="","",$C$3)</f>
        <v/>
      </c>
      <c r="U37" s="448" t="str">
        <f>IF(J31="","",CONCATENATE(E54,"、",G54))</f>
        <v/>
      </c>
    </row>
    <row r="38" spans="1:21" ht="13.5" customHeight="1" thickTop="1">
      <c r="A38" s="427" t="s">
        <v>446</v>
      </c>
      <c r="B38" s="693" t="s">
        <v>468</v>
      </c>
      <c r="C38" s="694"/>
      <c r="D38" s="392">
        <f t="shared" ref="D38:D40" si="2">SUM(E38:J38)</f>
        <v>6635</v>
      </c>
      <c r="E38" s="432">
        <f>IF(E37="","",INT(E37*0.1021))</f>
        <v>1429</v>
      </c>
      <c r="F38" s="433">
        <f t="shared" ref="F38:J38" si="3">IF(F37="","",INT(F37*0.1021))</f>
        <v>1429</v>
      </c>
      <c r="G38" s="433">
        <f t="shared" si="3"/>
        <v>1429</v>
      </c>
      <c r="H38" s="433">
        <f t="shared" si="3"/>
        <v>2348</v>
      </c>
      <c r="I38" s="433" t="str">
        <f t="shared" si="3"/>
        <v/>
      </c>
      <c r="J38" s="434" t="str">
        <f t="shared" si="3"/>
        <v/>
      </c>
      <c r="L38" s="451"/>
      <c r="M38" s="452" t="str">
        <f>IF(E37="","",$C$2)</f>
        <v>No9千葉公園1215</v>
      </c>
      <c r="N38" s="383"/>
      <c r="O38" s="452" t="str">
        <f>IF(E37="","","講師謝金")</f>
        <v>講師謝金</v>
      </c>
      <c r="P38" s="453">
        <f>IF(E37="","",E39)</f>
        <v>12571</v>
      </c>
      <c r="Q38" s="453">
        <f>IF(E37="","",E37)</f>
        <v>14000</v>
      </c>
      <c r="R38" s="453">
        <f>IF(E37="","",E38)</f>
        <v>1429</v>
      </c>
      <c r="S38" s="454" t="str">
        <f>IF(E37="","",E28)</f>
        <v>宮崎　菊江</v>
      </c>
      <c r="T38" s="454" t="str">
        <f>IF(E37="","",$C$3)</f>
        <v>JJ-002</v>
      </c>
      <c r="U38" s="455"/>
    </row>
    <row r="39" spans="1:21" ht="13.5" customHeight="1">
      <c r="A39" s="427" t="s">
        <v>447</v>
      </c>
      <c r="B39" s="737" t="s">
        <v>467</v>
      </c>
      <c r="C39" s="738"/>
      <c r="D39" s="392">
        <f t="shared" si="2"/>
        <v>58365</v>
      </c>
      <c r="E39" s="432">
        <f>IF(E37="","",E37-E38)</f>
        <v>12571</v>
      </c>
      <c r="F39" s="433">
        <f t="shared" ref="F39:J39" si="4">IF(F37="","",F37-F38)</f>
        <v>12571</v>
      </c>
      <c r="G39" s="433">
        <f t="shared" si="4"/>
        <v>12571</v>
      </c>
      <c r="H39" s="433">
        <f t="shared" si="4"/>
        <v>20652</v>
      </c>
      <c r="I39" s="433" t="str">
        <f t="shared" si="4"/>
        <v/>
      </c>
      <c r="J39" s="434" t="str">
        <f t="shared" si="4"/>
        <v/>
      </c>
      <c r="L39" s="456"/>
      <c r="M39" s="418" t="str">
        <f>IF(F37="","",$C$2)</f>
        <v>No9千葉公園1215</v>
      </c>
      <c r="N39" s="121"/>
      <c r="O39" s="418" t="str">
        <f>IF(F37="","","講師謝金")</f>
        <v>講師謝金</v>
      </c>
      <c r="P39" s="419">
        <f>IF(F37="","",F39)</f>
        <v>12571</v>
      </c>
      <c r="Q39" s="419">
        <f>IF(F37="","",F37)</f>
        <v>14000</v>
      </c>
      <c r="R39" s="419">
        <f>IF(F37="","",F38)</f>
        <v>1429</v>
      </c>
      <c r="S39" s="420" t="str">
        <f>IF(F37="","",F28)</f>
        <v>横塚　憲子</v>
      </c>
      <c r="T39" s="420" t="str">
        <f>IF(F37="","",$C$3)</f>
        <v>JJ-002</v>
      </c>
      <c r="U39" s="457"/>
    </row>
    <row r="40" spans="1:21" ht="13.5" customHeight="1" thickBot="1">
      <c r="A40" s="427" t="s">
        <v>448</v>
      </c>
      <c r="B40" s="428" t="s">
        <v>459</v>
      </c>
      <c r="C40" s="429"/>
      <c r="D40" s="393">
        <f t="shared" si="2"/>
        <v>64153</v>
      </c>
      <c r="E40" s="458">
        <f>SUM(E30:E32,E34,E39)</f>
        <v>14862</v>
      </c>
      <c r="F40" s="459">
        <f t="shared" ref="F40:J40" si="5">SUM(F30:F32,F34,F39)</f>
        <v>14132</v>
      </c>
      <c r="G40" s="459">
        <f t="shared" si="5"/>
        <v>13452</v>
      </c>
      <c r="H40" s="459">
        <f t="shared" si="5"/>
        <v>21613</v>
      </c>
      <c r="I40" s="459">
        <f t="shared" si="5"/>
        <v>94</v>
      </c>
      <c r="J40" s="460">
        <f t="shared" si="5"/>
        <v>0</v>
      </c>
      <c r="L40" s="456"/>
      <c r="M40" s="418" t="str">
        <f>IF(G37="","",$C$2)</f>
        <v>No9千葉公園1215</v>
      </c>
      <c r="N40" s="121"/>
      <c r="O40" s="418" t="str">
        <f>IF(G37="","","講師謝金")</f>
        <v>講師謝金</v>
      </c>
      <c r="P40" s="419">
        <f>IF(G37="","",G39)</f>
        <v>12571</v>
      </c>
      <c r="Q40" s="419">
        <f>IF(G37="","",G37)</f>
        <v>14000</v>
      </c>
      <c r="R40" s="419">
        <f>IF(G37="","",G38)</f>
        <v>1429</v>
      </c>
      <c r="S40" s="420" t="str">
        <f>IF(G37="","",G28)</f>
        <v>長嶺　勝</v>
      </c>
      <c r="T40" s="420" t="str">
        <f>IF(G37="","",$C$3)</f>
        <v>JJ-002</v>
      </c>
      <c r="U40" s="457"/>
    </row>
    <row r="41" spans="1:21" ht="13.5" customHeight="1" thickBot="1">
      <c r="A41" s="127"/>
      <c r="L41" s="456"/>
      <c r="M41" s="418" t="str">
        <f>IF(H37="","",$C$2)</f>
        <v>No9千葉公園1215</v>
      </c>
      <c r="N41" s="121"/>
      <c r="O41" s="418" t="str">
        <f>IF(H37="","","講師謝金")</f>
        <v>講師謝金</v>
      </c>
      <c r="P41" s="419">
        <f>IF(H37="","",H39)</f>
        <v>20652</v>
      </c>
      <c r="Q41" s="419">
        <f>IF(H37="","",H37)</f>
        <v>23000</v>
      </c>
      <c r="R41" s="419">
        <f>IF(H37="","",H38)</f>
        <v>2348</v>
      </c>
      <c r="S41" s="420" t="str">
        <f>IF(H37="","",H28)</f>
        <v>小髙　孝夫</v>
      </c>
      <c r="T41" s="420" t="str">
        <f>IF(H37="","",$C$3)</f>
        <v>JJ-002</v>
      </c>
      <c r="U41" s="457"/>
    </row>
    <row r="42" spans="1:21" ht="13.5" customHeight="1" thickBot="1">
      <c r="B42" s="706" t="s">
        <v>191</v>
      </c>
      <c r="C42" s="707"/>
      <c r="D42" s="461" t="s">
        <v>369</v>
      </c>
      <c r="E42" s="680" t="s">
        <v>370</v>
      </c>
      <c r="F42" s="717"/>
      <c r="G42" s="462" t="s">
        <v>371</v>
      </c>
      <c r="H42" s="461" t="s">
        <v>372</v>
      </c>
      <c r="I42" s="680" t="s">
        <v>373</v>
      </c>
      <c r="J42" s="681"/>
      <c r="L42" s="456"/>
      <c r="M42" s="418" t="str">
        <f>IF(I37="","",$C$2)</f>
        <v/>
      </c>
      <c r="N42" s="121"/>
      <c r="O42" s="418" t="str">
        <f>IF(I37="","","講師謝金")</f>
        <v/>
      </c>
      <c r="P42" s="419" t="str">
        <f>IF(I37="","",I39)</f>
        <v/>
      </c>
      <c r="Q42" s="419" t="str">
        <f>IF(I37="","",I37)</f>
        <v/>
      </c>
      <c r="R42" s="419" t="str">
        <f>IF(I37="","",I38)</f>
        <v/>
      </c>
      <c r="S42" s="420" t="str">
        <f>IF(I37="","",I28)</f>
        <v/>
      </c>
      <c r="T42" s="420" t="str">
        <f>IF(I37="","",$C$3)</f>
        <v/>
      </c>
      <c r="U42" s="457"/>
    </row>
    <row r="43" spans="1:21" ht="13.5" customHeight="1" thickTop="1" thickBot="1">
      <c r="B43" s="682" t="s">
        <v>75</v>
      </c>
      <c r="C43" s="683"/>
      <c r="D43" s="688" t="str">
        <f>IF($D$23="","",$D$23)</f>
        <v>宮崎　菊江</v>
      </c>
      <c r="E43" s="718" t="s">
        <v>522</v>
      </c>
      <c r="F43" s="719"/>
      <c r="G43" s="465" t="s">
        <v>523</v>
      </c>
      <c r="H43" s="466">
        <v>1020</v>
      </c>
      <c r="I43" s="467">
        <v>44748</v>
      </c>
      <c r="J43" s="468" t="s">
        <v>524</v>
      </c>
      <c r="L43" s="463"/>
      <c r="M43" s="443" t="str">
        <f>IF(J37="","",$C$2)</f>
        <v/>
      </c>
      <c r="N43" s="444"/>
      <c r="O43" s="443" t="str">
        <f>IF(J37="","","講師謝金")</f>
        <v/>
      </c>
      <c r="P43" s="445" t="str">
        <f>IF(J37="","",J39)</f>
        <v/>
      </c>
      <c r="Q43" s="445" t="str">
        <f>IF(J37="","",J37)</f>
        <v/>
      </c>
      <c r="R43" s="445" t="str">
        <f>IF(J37="","",J38)</f>
        <v/>
      </c>
      <c r="S43" s="447" t="str">
        <f>IF(J37="","",J28)</f>
        <v/>
      </c>
      <c r="T43" s="447" t="str">
        <f>IF(J37="","",$C$3)</f>
        <v/>
      </c>
      <c r="U43" s="464"/>
    </row>
    <row r="44" spans="1:21" ht="13.5" customHeight="1" thickTop="1">
      <c r="B44" s="684"/>
      <c r="C44" s="685"/>
      <c r="D44" s="689"/>
      <c r="E44" s="720" t="s">
        <v>522</v>
      </c>
      <c r="F44" s="721"/>
      <c r="G44" s="471" t="s">
        <v>523</v>
      </c>
      <c r="H44" s="472">
        <v>1021</v>
      </c>
      <c r="I44" s="473">
        <v>44910</v>
      </c>
      <c r="J44" s="474" t="s">
        <v>525</v>
      </c>
      <c r="L44" s="469" t="str">
        <f t="shared" ref="L44:L49" si="6">IF(I58="","",J58)</f>
        <v/>
      </c>
      <c r="M44" s="452" t="str">
        <f>IF(E32="","",$C$2)</f>
        <v/>
      </c>
      <c r="N44" s="383"/>
      <c r="O44" s="452" t="str">
        <f>IF(E32="","","材料費")</f>
        <v/>
      </c>
      <c r="P44" s="453" t="str">
        <f>IF(E32="","",E32)</f>
        <v/>
      </c>
      <c r="Q44" s="384"/>
      <c r="R44" s="384"/>
      <c r="S44" s="454" t="str">
        <f>IF(E32="","",E28)</f>
        <v/>
      </c>
      <c r="T44" s="454" t="str">
        <f>IF(E32="","",$C$3)</f>
        <v/>
      </c>
      <c r="U44" s="470" t="str">
        <f t="shared" ref="U44:U49" si="7">IF(I58="","",E58)</f>
        <v/>
      </c>
    </row>
    <row r="45" spans="1:21" ht="13.5" customHeight="1">
      <c r="B45" s="684"/>
      <c r="C45" s="685"/>
      <c r="D45" s="690" t="str">
        <f>IF($E$23="","",$E$23)</f>
        <v>横塚　憲子</v>
      </c>
      <c r="E45" s="722" t="s">
        <v>526</v>
      </c>
      <c r="F45" s="723"/>
      <c r="G45" s="475" t="s">
        <v>527</v>
      </c>
      <c r="H45" s="476">
        <v>780</v>
      </c>
      <c r="I45" s="477">
        <v>44748</v>
      </c>
      <c r="J45" s="478" t="s">
        <v>524</v>
      </c>
      <c r="L45" s="417" t="str">
        <f t="shared" si="6"/>
        <v/>
      </c>
      <c r="M45" s="418" t="str">
        <f>IF(F32="","",$C$2)</f>
        <v/>
      </c>
      <c r="N45" s="121"/>
      <c r="O45" s="418" t="str">
        <f>IF(F32="","","材料費")</f>
        <v/>
      </c>
      <c r="P45" s="419" t="str">
        <f>IF(F32="","",F32)</f>
        <v/>
      </c>
      <c r="Q45" s="385"/>
      <c r="R45" s="385"/>
      <c r="S45" s="420" t="str">
        <f>IF(F32="","",F28)</f>
        <v/>
      </c>
      <c r="T45" s="420" t="str">
        <f>IF(F32="","",$C$3)</f>
        <v/>
      </c>
      <c r="U45" s="421" t="str">
        <f t="shared" si="7"/>
        <v/>
      </c>
    </row>
    <row r="46" spans="1:21" ht="13.5" customHeight="1">
      <c r="B46" s="684"/>
      <c r="C46" s="685"/>
      <c r="D46" s="691"/>
      <c r="E46" s="720" t="s">
        <v>526</v>
      </c>
      <c r="F46" s="721"/>
      <c r="G46" s="471" t="s">
        <v>527</v>
      </c>
      <c r="H46" s="472">
        <v>781</v>
      </c>
      <c r="I46" s="473">
        <v>44910</v>
      </c>
      <c r="J46" s="474" t="s">
        <v>525</v>
      </c>
      <c r="L46" s="417" t="str">
        <f t="shared" si="6"/>
        <v/>
      </c>
      <c r="M46" s="418" t="str">
        <f>IF(G32="","",$C$2)</f>
        <v/>
      </c>
      <c r="N46" s="121"/>
      <c r="O46" s="418" t="str">
        <f>IF(G32="","","材料費")</f>
        <v/>
      </c>
      <c r="P46" s="419" t="str">
        <f>IF(G32="","",G32)</f>
        <v/>
      </c>
      <c r="Q46" s="385"/>
      <c r="R46" s="385"/>
      <c r="S46" s="420" t="str">
        <f>IF(G32="","",G28)</f>
        <v/>
      </c>
      <c r="T46" s="420" t="str">
        <f>IF(G32="","",$C$3)</f>
        <v/>
      </c>
      <c r="U46" s="421" t="str">
        <f t="shared" si="7"/>
        <v/>
      </c>
    </row>
    <row r="47" spans="1:21" ht="13.5" customHeight="1">
      <c r="B47" s="684"/>
      <c r="C47" s="685"/>
      <c r="D47" s="690" t="str">
        <f>IF($F$23="","",$F$23)</f>
        <v>長嶺　勝</v>
      </c>
      <c r="E47" s="722" t="s">
        <v>528</v>
      </c>
      <c r="F47" s="723"/>
      <c r="G47" s="475" t="s">
        <v>529</v>
      </c>
      <c r="H47" s="476">
        <v>440</v>
      </c>
      <c r="I47" s="477">
        <v>44748</v>
      </c>
      <c r="J47" s="478" t="s">
        <v>524</v>
      </c>
      <c r="L47" s="417">
        <f t="shared" si="6"/>
        <v>45078</v>
      </c>
      <c r="M47" s="418" t="str">
        <f>IF(H32="","",$C$2)</f>
        <v>No9千葉公園1215</v>
      </c>
      <c r="N47" s="121"/>
      <c r="O47" s="418" t="str">
        <f>IF(H32="","","材料費")</f>
        <v>材料費</v>
      </c>
      <c r="P47" s="419">
        <f>IF(H32="","",H32)</f>
        <v>200</v>
      </c>
      <c r="Q47" s="385"/>
      <c r="R47" s="385"/>
      <c r="S47" s="420" t="str">
        <f>IF(H32="","",H28)</f>
        <v>小髙　孝夫</v>
      </c>
      <c r="T47" s="420" t="str">
        <f>IF(H32="","",$C$3)</f>
        <v>JJ-002</v>
      </c>
      <c r="U47" s="421" t="str">
        <f t="shared" si="7"/>
        <v>ダンゴムシ迷路作成代</v>
      </c>
    </row>
    <row r="48" spans="1:21" ht="13.5" customHeight="1">
      <c r="B48" s="684"/>
      <c r="C48" s="685"/>
      <c r="D48" s="691"/>
      <c r="E48" s="720" t="s">
        <v>528</v>
      </c>
      <c r="F48" s="721"/>
      <c r="G48" s="471" t="s">
        <v>529</v>
      </c>
      <c r="H48" s="472">
        <v>441</v>
      </c>
      <c r="I48" s="473">
        <v>44910</v>
      </c>
      <c r="J48" s="474" t="s">
        <v>525</v>
      </c>
      <c r="L48" s="417" t="str">
        <f t="shared" si="6"/>
        <v/>
      </c>
      <c r="M48" s="418" t="str">
        <f>IF(I32="","",$C$2)</f>
        <v/>
      </c>
      <c r="N48" s="121"/>
      <c r="O48" s="418" t="str">
        <f>IF(I32="","","材料費")</f>
        <v/>
      </c>
      <c r="P48" s="419" t="str">
        <f>IF(I32="","",I32)</f>
        <v/>
      </c>
      <c r="Q48" s="385"/>
      <c r="R48" s="385"/>
      <c r="S48" s="420" t="str">
        <f>IF(I32="","",I28)</f>
        <v/>
      </c>
      <c r="T48" s="420" t="str">
        <f>IF(I32="","",$C$3)</f>
        <v/>
      </c>
      <c r="U48" s="421" t="str">
        <f t="shared" si="7"/>
        <v/>
      </c>
    </row>
    <row r="49" spans="2:21" ht="13.5" customHeight="1" thickBot="1">
      <c r="B49" s="684"/>
      <c r="C49" s="685"/>
      <c r="D49" s="690" t="str">
        <f>IF($G$23="","",$G$23)</f>
        <v>小髙　孝夫</v>
      </c>
      <c r="E49" s="722" t="s">
        <v>530</v>
      </c>
      <c r="F49" s="723"/>
      <c r="G49" s="475" t="s">
        <v>527</v>
      </c>
      <c r="H49" s="476">
        <v>380</v>
      </c>
      <c r="I49" s="477">
        <v>44748</v>
      </c>
      <c r="J49" s="478" t="s">
        <v>524</v>
      </c>
      <c r="L49" s="442" t="str">
        <f t="shared" si="6"/>
        <v/>
      </c>
      <c r="M49" s="443" t="str">
        <f>IF(J32="","",$C$2)</f>
        <v/>
      </c>
      <c r="N49" s="444"/>
      <c r="O49" s="443" t="str">
        <f>IF(J32="","","材料費")</f>
        <v/>
      </c>
      <c r="P49" s="445" t="str">
        <f>IF(J32="","",J32)</f>
        <v/>
      </c>
      <c r="Q49" s="446"/>
      <c r="R49" s="446"/>
      <c r="S49" s="447" t="str">
        <f>IF(J32="","",J28)</f>
        <v/>
      </c>
      <c r="T49" s="447" t="str">
        <f>IF(J32="","",$C$3)</f>
        <v/>
      </c>
      <c r="U49" s="448" t="str">
        <f t="shared" si="7"/>
        <v/>
      </c>
    </row>
    <row r="50" spans="2:21" ht="13.5" customHeight="1" thickTop="1" thickBot="1">
      <c r="B50" s="684"/>
      <c r="C50" s="685"/>
      <c r="D50" s="691"/>
      <c r="E50" s="720" t="s">
        <v>530</v>
      </c>
      <c r="F50" s="721"/>
      <c r="G50" s="471" t="s">
        <v>527</v>
      </c>
      <c r="H50" s="472">
        <v>381</v>
      </c>
      <c r="I50" s="473">
        <v>44910</v>
      </c>
      <c r="J50" s="474" t="s">
        <v>525</v>
      </c>
      <c r="L50" s="533"/>
      <c r="M50" s="534" t="str">
        <f>IF(D33=0,"",$C$2)</f>
        <v>No9千葉公園1215</v>
      </c>
      <c r="N50" s="534" t="str">
        <f>IF(D33=0,"","振込手数料")</f>
        <v>振込手数料</v>
      </c>
      <c r="O50" s="534" t="str">
        <f>IF(D33=0,"","雑費")</f>
        <v>雑費</v>
      </c>
      <c r="P50" s="534">
        <f>IF(D33=0,"",D33)</f>
        <v>1030</v>
      </c>
      <c r="Q50" s="535"/>
      <c r="R50" s="535"/>
      <c r="S50" s="536"/>
      <c r="T50" s="537" t="str">
        <f>IF(D33=0,"",$C$3)</f>
        <v>JJ-002</v>
      </c>
      <c r="U50" s="538"/>
    </row>
    <row r="51" spans="2:21" ht="13.5" customHeight="1" thickTop="1">
      <c r="B51" s="684"/>
      <c r="C51" s="685"/>
      <c r="D51" s="690" t="str">
        <f>IF($H$23="","",$H$23)</f>
        <v>執行　勇</v>
      </c>
      <c r="E51" s="722" t="s">
        <v>531</v>
      </c>
      <c r="F51" s="723"/>
      <c r="G51" s="475" t="s">
        <v>523</v>
      </c>
      <c r="H51" s="476">
        <v>1500</v>
      </c>
      <c r="I51" s="477">
        <v>44748</v>
      </c>
      <c r="J51" s="478" t="s">
        <v>524</v>
      </c>
      <c r="L51" s="469">
        <f>IF(I64="","",J64)</f>
        <v>45265</v>
      </c>
      <c r="M51" s="452" t="str">
        <f t="shared" ref="M51:M56" si="8">IF(I64="","",$C$2)</f>
        <v>No9千葉公園1215</v>
      </c>
      <c r="N51" s="383"/>
      <c r="O51" s="452" t="str">
        <f>IF(I64="","",H64)</f>
        <v>図書資料費</v>
      </c>
      <c r="P51" s="453">
        <f t="shared" ref="P51:P56" si="9">IF(I64="","",I64)</f>
        <v>250</v>
      </c>
      <c r="Q51" s="384"/>
      <c r="R51" s="384"/>
      <c r="S51" s="454" t="str">
        <f>IF(I64="","",D64)</f>
        <v>宮崎　菊江</v>
      </c>
      <c r="T51" s="454" t="str">
        <f>IF(I64="","",$C$3)</f>
        <v>JJ-002</v>
      </c>
      <c r="U51" s="470" t="str">
        <f>IF(I64="","",E64)</f>
        <v>資料コピー代（A4*50）</v>
      </c>
    </row>
    <row r="52" spans="2:21" ht="13.5" customHeight="1">
      <c r="B52" s="684"/>
      <c r="C52" s="685"/>
      <c r="D52" s="691"/>
      <c r="E52" s="720" t="s">
        <v>531</v>
      </c>
      <c r="F52" s="721"/>
      <c r="G52" s="471" t="s">
        <v>523</v>
      </c>
      <c r="H52" s="472">
        <v>1550</v>
      </c>
      <c r="I52" s="473">
        <v>44910</v>
      </c>
      <c r="J52" s="474" t="s">
        <v>525</v>
      </c>
      <c r="L52" s="417" t="str">
        <f t="shared" ref="L52:L56" si="10">IF(I65="","",J65)</f>
        <v/>
      </c>
      <c r="M52" s="418" t="str">
        <f t="shared" si="8"/>
        <v/>
      </c>
      <c r="N52" s="121"/>
      <c r="O52" s="418" t="str">
        <f t="shared" ref="O52:O56" si="11">IF(I65="","",H65)</f>
        <v/>
      </c>
      <c r="P52" s="419" t="str">
        <f t="shared" si="9"/>
        <v/>
      </c>
      <c r="Q52" s="385"/>
      <c r="R52" s="385"/>
      <c r="S52" s="420" t="str">
        <f t="shared" ref="S52:S56" si="12">IF(I65="","",D65)</f>
        <v/>
      </c>
      <c r="T52" s="420" t="str">
        <f t="shared" ref="T52:T56" si="13">IF(I65="","",$C$3)</f>
        <v/>
      </c>
      <c r="U52" s="421" t="str">
        <f t="shared" ref="U52:U56" si="14">IF(I65="","",E65)</f>
        <v/>
      </c>
    </row>
    <row r="53" spans="2:21" ht="13.5" customHeight="1">
      <c r="B53" s="684"/>
      <c r="C53" s="685"/>
      <c r="D53" s="742" t="str">
        <f>IF($I$23="","",$I$23)</f>
        <v/>
      </c>
      <c r="E53" s="722"/>
      <c r="F53" s="723"/>
      <c r="G53" s="475"/>
      <c r="H53" s="476"/>
      <c r="I53" s="477"/>
      <c r="J53" s="478"/>
      <c r="L53" s="417" t="str">
        <f t="shared" si="10"/>
        <v/>
      </c>
      <c r="M53" s="418" t="str">
        <f t="shared" si="8"/>
        <v/>
      </c>
      <c r="N53" s="121"/>
      <c r="O53" s="418" t="str">
        <f t="shared" si="11"/>
        <v/>
      </c>
      <c r="P53" s="419" t="str">
        <f t="shared" si="9"/>
        <v/>
      </c>
      <c r="Q53" s="385"/>
      <c r="R53" s="385"/>
      <c r="S53" s="420" t="str">
        <f t="shared" si="12"/>
        <v/>
      </c>
      <c r="T53" s="420" t="str">
        <f t="shared" si="13"/>
        <v/>
      </c>
      <c r="U53" s="421" t="str">
        <f t="shared" si="14"/>
        <v/>
      </c>
    </row>
    <row r="54" spans="2:21" ht="13.5" customHeight="1">
      <c r="B54" s="684"/>
      <c r="C54" s="685"/>
      <c r="D54" s="743"/>
      <c r="E54" s="720"/>
      <c r="F54" s="721"/>
      <c r="G54" s="471"/>
      <c r="H54" s="472"/>
      <c r="I54" s="473"/>
      <c r="J54" s="474"/>
      <c r="L54" s="417" t="str">
        <f t="shared" si="10"/>
        <v/>
      </c>
      <c r="M54" s="418" t="str">
        <f t="shared" si="8"/>
        <v/>
      </c>
      <c r="N54" s="121"/>
      <c r="O54" s="418" t="str">
        <f t="shared" si="11"/>
        <v/>
      </c>
      <c r="P54" s="419" t="str">
        <f t="shared" si="9"/>
        <v/>
      </c>
      <c r="Q54" s="385"/>
      <c r="R54" s="385"/>
      <c r="S54" s="420" t="str">
        <f t="shared" si="12"/>
        <v/>
      </c>
      <c r="T54" s="420" t="str">
        <f t="shared" si="13"/>
        <v/>
      </c>
      <c r="U54" s="421" t="str">
        <f t="shared" si="14"/>
        <v/>
      </c>
    </row>
    <row r="55" spans="2:21" ht="13.5" customHeight="1" thickBot="1">
      <c r="B55" s="686"/>
      <c r="C55" s="687"/>
      <c r="D55" s="479"/>
      <c r="E55" s="480"/>
      <c r="F55" s="480"/>
      <c r="G55" s="481" t="s">
        <v>200</v>
      </c>
      <c r="H55" s="482">
        <f>SUM(H43:H54)</f>
        <v>8294</v>
      </c>
      <c r="I55" s="483"/>
      <c r="J55" s="484"/>
      <c r="L55" s="417">
        <f t="shared" si="10"/>
        <v>45092</v>
      </c>
      <c r="M55" s="418" t="str">
        <f t="shared" si="8"/>
        <v>No9千葉公園1215</v>
      </c>
      <c r="N55" s="121"/>
      <c r="O55" s="418" t="str">
        <f t="shared" si="11"/>
        <v>通信費</v>
      </c>
      <c r="P55" s="419">
        <f t="shared" si="9"/>
        <v>94</v>
      </c>
      <c r="Q55" s="385"/>
      <c r="R55" s="385"/>
      <c r="S55" s="420" t="str">
        <f t="shared" si="12"/>
        <v>執行　勇</v>
      </c>
      <c r="T55" s="420" t="str">
        <f t="shared" si="13"/>
        <v>JJ-002</v>
      </c>
      <c r="U55" s="421" t="str">
        <f t="shared" si="14"/>
        <v>○○様資料郵送切手代</v>
      </c>
    </row>
    <row r="56" spans="2:21" ht="13.5" customHeight="1" thickBot="1">
      <c r="B56" s="130"/>
      <c r="C56" s="130"/>
      <c r="D56" s="131"/>
      <c r="E56" s="132"/>
      <c r="F56" s="132"/>
      <c r="G56" s="133"/>
      <c r="H56" s="134"/>
      <c r="I56" s="139"/>
      <c r="J56" s="140"/>
      <c r="L56" s="494" t="str">
        <f t="shared" si="10"/>
        <v/>
      </c>
      <c r="M56" s="495" t="str">
        <f t="shared" si="8"/>
        <v/>
      </c>
      <c r="N56" s="386"/>
      <c r="O56" s="495" t="str">
        <f t="shared" si="11"/>
        <v/>
      </c>
      <c r="P56" s="496" t="str">
        <f t="shared" si="9"/>
        <v/>
      </c>
      <c r="Q56" s="497"/>
      <c r="R56" s="497"/>
      <c r="S56" s="498" t="str">
        <f t="shared" si="12"/>
        <v/>
      </c>
      <c r="T56" s="498" t="str">
        <f t="shared" si="13"/>
        <v/>
      </c>
      <c r="U56" s="499" t="str">
        <f t="shared" si="14"/>
        <v/>
      </c>
    </row>
    <row r="57" spans="2:21" ht="15" customHeight="1" thickBot="1">
      <c r="B57" s="706" t="s">
        <v>191</v>
      </c>
      <c r="C57" s="707"/>
      <c r="D57" s="485" t="s">
        <v>369</v>
      </c>
      <c r="E57" s="724" t="s">
        <v>452</v>
      </c>
      <c r="F57" s="725"/>
      <c r="G57" s="726"/>
      <c r="H57" s="486" t="s">
        <v>451</v>
      </c>
      <c r="I57" s="485" t="s">
        <v>372</v>
      </c>
      <c r="J57" s="487" t="s">
        <v>238</v>
      </c>
    </row>
    <row r="58" spans="2:21" ht="13.5" customHeight="1" thickTop="1">
      <c r="B58" s="708" t="s">
        <v>469</v>
      </c>
      <c r="C58" s="709"/>
      <c r="D58" s="488" t="str">
        <f>IF($D$23="","",$D$23)</f>
        <v>宮崎　菊江</v>
      </c>
      <c r="E58" s="727"/>
      <c r="F58" s="728"/>
      <c r="G58" s="729"/>
      <c r="H58" s="488" t="str">
        <f>IF(I58="","","材料費")</f>
        <v/>
      </c>
      <c r="I58" s="489"/>
      <c r="J58" s="490"/>
    </row>
    <row r="59" spans="2:21" ht="13.5" customHeight="1">
      <c r="B59" s="710"/>
      <c r="C59" s="711"/>
      <c r="D59" s="491" t="str">
        <f>IF($E$23="","",$E$23)</f>
        <v>横塚　憲子</v>
      </c>
      <c r="E59" s="703"/>
      <c r="F59" s="704"/>
      <c r="G59" s="705"/>
      <c r="H59" s="491" t="str">
        <f t="shared" ref="H59:H63" si="15">IF(I59="","","材料費")</f>
        <v/>
      </c>
      <c r="I59" s="492"/>
      <c r="J59" s="493"/>
      <c r="L59" s="212" t="s">
        <v>449</v>
      </c>
      <c r="M59" s="212" t="s">
        <v>577</v>
      </c>
    </row>
    <row r="60" spans="2:21" ht="13.5" customHeight="1">
      <c r="B60" s="710"/>
      <c r="C60" s="711"/>
      <c r="D60" s="491" t="str">
        <f>IF($F$23="","",$F$23)</f>
        <v>長嶺　勝</v>
      </c>
      <c r="E60" s="703"/>
      <c r="F60" s="704"/>
      <c r="G60" s="705"/>
      <c r="H60" s="491" t="str">
        <f t="shared" si="15"/>
        <v/>
      </c>
      <c r="I60" s="492"/>
      <c r="J60" s="493"/>
      <c r="L60" s="141"/>
      <c r="M60" s="389" t="s">
        <v>453</v>
      </c>
    </row>
    <row r="61" spans="2:21" ht="13.5" customHeight="1">
      <c r="B61" s="710"/>
      <c r="C61" s="711"/>
      <c r="D61" s="491" t="str">
        <f>IF($G$23="","",$G$23)</f>
        <v>小髙　孝夫</v>
      </c>
      <c r="E61" s="703" t="s">
        <v>532</v>
      </c>
      <c r="F61" s="704"/>
      <c r="G61" s="705"/>
      <c r="H61" s="491" t="str">
        <f t="shared" si="15"/>
        <v>材料費</v>
      </c>
      <c r="I61" s="492">
        <v>200</v>
      </c>
      <c r="J61" s="493">
        <v>45078</v>
      </c>
      <c r="L61" s="141"/>
      <c r="M61" s="212" t="s">
        <v>484</v>
      </c>
    </row>
    <row r="62" spans="2:21" ht="13.5" customHeight="1">
      <c r="B62" s="710"/>
      <c r="C62" s="711"/>
      <c r="D62" s="491" t="str">
        <f>IF($H$23="","",$H$23)</f>
        <v>執行　勇</v>
      </c>
      <c r="E62" s="703"/>
      <c r="F62" s="704"/>
      <c r="G62" s="705"/>
      <c r="H62" s="491" t="str">
        <f t="shared" si="15"/>
        <v/>
      </c>
      <c r="I62" s="492"/>
      <c r="J62" s="493"/>
      <c r="L62" s="141"/>
      <c r="M62" s="212" t="s">
        <v>483</v>
      </c>
    </row>
    <row r="63" spans="2:21" ht="13.5" customHeight="1" thickBot="1">
      <c r="B63" s="712"/>
      <c r="C63" s="713"/>
      <c r="D63" s="500" t="str">
        <f>IF($I$23="","",$I$23)</f>
        <v/>
      </c>
      <c r="E63" s="714"/>
      <c r="F63" s="715"/>
      <c r="G63" s="716"/>
      <c r="H63" s="500" t="str">
        <f t="shared" si="15"/>
        <v/>
      </c>
      <c r="I63" s="501"/>
      <c r="J63" s="502"/>
      <c r="L63" s="141"/>
      <c r="M63" s="212"/>
    </row>
    <row r="64" spans="2:21" ht="13.5" customHeight="1">
      <c r="B64" s="710" t="s">
        <v>450</v>
      </c>
      <c r="C64" s="711"/>
      <c r="D64" s="503" t="str">
        <f>IF($D$23="","",$D$23)</f>
        <v>宮崎　菊江</v>
      </c>
      <c r="E64" s="739" t="s">
        <v>533</v>
      </c>
      <c r="F64" s="740"/>
      <c r="G64" s="741"/>
      <c r="H64" s="504" t="s">
        <v>83</v>
      </c>
      <c r="I64" s="505">
        <f>5*50</f>
        <v>250</v>
      </c>
      <c r="J64" s="506">
        <v>45265</v>
      </c>
      <c r="L64" s="389" t="s">
        <v>454</v>
      </c>
      <c r="M64" s="212" t="s">
        <v>552</v>
      </c>
    </row>
    <row r="65" spans="2:13" ht="13.5" customHeight="1">
      <c r="B65" s="710"/>
      <c r="C65" s="711"/>
      <c r="D65" s="507" t="str">
        <f>IF($E$23="","",$E$23)</f>
        <v>横塚　憲子</v>
      </c>
      <c r="E65" s="703"/>
      <c r="F65" s="704"/>
      <c r="G65" s="705"/>
      <c r="H65" s="508"/>
      <c r="I65" s="509"/>
      <c r="J65" s="510"/>
      <c r="L65" s="141"/>
      <c r="M65" s="212"/>
    </row>
    <row r="66" spans="2:13" ht="13.5" customHeight="1">
      <c r="B66" s="710"/>
      <c r="C66" s="711"/>
      <c r="D66" s="507" t="str">
        <f>IF($F$23="","",$F$23)</f>
        <v>長嶺　勝</v>
      </c>
      <c r="E66" s="703"/>
      <c r="F66" s="704"/>
      <c r="G66" s="705"/>
      <c r="H66" s="508"/>
      <c r="I66" s="509"/>
      <c r="J66" s="510"/>
      <c r="L66" s="212" t="s">
        <v>458</v>
      </c>
      <c r="M66" s="212" t="s">
        <v>542</v>
      </c>
    </row>
    <row r="67" spans="2:13" ht="13.5" customHeight="1">
      <c r="B67" s="710"/>
      <c r="C67" s="711"/>
      <c r="D67" s="507" t="str">
        <f>IF($G$23="","",$G$23)</f>
        <v>小髙　孝夫</v>
      </c>
      <c r="E67" s="703"/>
      <c r="F67" s="704"/>
      <c r="G67" s="705"/>
      <c r="H67" s="508"/>
      <c r="I67" s="509"/>
      <c r="J67" s="510"/>
      <c r="M67" s="123" t="s">
        <v>455</v>
      </c>
    </row>
    <row r="68" spans="2:13" ht="13.5" customHeight="1">
      <c r="B68" s="710"/>
      <c r="C68" s="711"/>
      <c r="D68" s="507" t="str">
        <f>IF($H$23="","",$H$23)</f>
        <v>執行　勇</v>
      </c>
      <c r="E68" s="703" t="s">
        <v>534</v>
      </c>
      <c r="F68" s="704"/>
      <c r="G68" s="705"/>
      <c r="H68" s="508" t="s">
        <v>81</v>
      </c>
      <c r="I68" s="509">
        <v>94</v>
      </c>
      <c r="J68" s="510">
        <v>45092</v>
      </c>
      <c r="M68" s="212" t="s">
        <v>456</v>
      </c>
    </row>
    <row r="69" spans="2:13" ht="13.5" customHeight="1" thickBot="1">
      <c r="B69" s="712"/>
      <c r="C69" s="713"/>
      <c r="D69" s="500" t="str">
        <f>IF($I$23="","",$I$23)</f>
        <v/>
      </c>
      <c r="E69" s="714"/>
      <c r="F69" s="715"/>
      <c r="G69" s="716"/>
      <c r="H69" s="511"/>
      <c r="I69" s="501"/>
      <c r="J69" s="502"/>
      <c r="M69" s="212" t="s">
        <v>461</v>
      </c>
    </row>
    <row r="70" spans="2:13" ht="13.5" customHeight="1" thickBot="1">
      <c r="B70" s="135"/>
      <c r="C70" s="135"/>
      <c r="D70" s="135"/>
      <c r="E70" s="135"/>
      <c r="F70" s="135"/>
      <c r="G70" s="135"/>
      <c r="H70" s="135"/>
      <c r="I70" s="135"/>
      <c r="J70" s="135"/>
      <c r="M70" s="212" t="s">
        <v>482</v>
      </c>
    </row>
    <row r="71" spans="2:13" ht="13.5" customHeight="1">
      <c r="B71" s="512" t="s">
        <v>460</v>
      </c>
      <c r="C71" s="513" t="s">
        <v>442</v>
      </c>
      <c r="D71" s="744" t="s">
        <v>75</v>
      </c>
      <c r="E71" s="745"/>
      <c r="F71" s="514" t="s">
        <v>59</v>
      </c>
      <c r="G71" s="515" t="s">
        <v>94</v>
      </c>
      <c r="H71" s="516" t="s">
        <v>450</v>
      </c>
      <c r="I71" s="746" t="s">
        <v>374</v>
      </c>
      <c r="J71" s="747"/>
    </row>
    <row r="72" spans="2:13" ht="13.5" customHeight="1" thickBot="1">
      <c r="B72" s="394">
        <f>D29</f>
        <v>80000</v>
      </c>
      <c r="C72" s="395">
        <f>D37</f>
        <v>65000</v>
      </c>
      <c r="D72" s="748">
        <f>D30</f>
        <v>5244</v>
      </c>
      <c r="E72" s="749"/>
      <c r="F72" s="136">
        <f>D32</f>
        <v>200</v>
      </c>
      <c r="G72" s="136">
        <f>D33</f>
        <v>1030</v>
      </c>
      <c r="H72" s="136">
        <f>D34</f>
        <v>344</v>
      </c>
      <c r="I72" s="762">
        <f>B72-C72-D72-F72-G72-H72</f>
        <v>8182</v>
      </c>
      <c r="J72" s="763"/>
      <c r="L72" s="390" t="s">
        <v>457</v>
      </c>
      <c r="M72" s="391" t="s">
        <v>535</v>
      </c>
    </row>
    <row r="73" spans="2:13" ht="13.5" customHeight="1" thickBot="1">
      <c r="K73" s="152"/>
      <c r="L73" s="390" t="s">
        <v>541</v>
      </c>
      <c r="M73" s="527" t="s">
        <v>558</v>
      </c>
    </row>
    <row r="74" spans="2:13" ht="14.25" thickBot="1">
      <c r="D74" s="752" t="s">
        <v>495</v>
      </c>
      <c r="E74" s="753"/>
      <c r="F74" s="517" t="s">
        <v>232</v>
      </c>
      <c r="G74" s="518" t="s">
        <v>233</v>
      </c>
      <c r="H74" s="519" t="s">
        <v>234</v>
      </c>
      <c r="I74" s="151"/>
      <c r="J74" s="152"/>
      <c r="K74" s="152"/>
    </row>
    <row r="75" spans="2:13" ht="14.25" thickBot="1">
      <c r="D75" s="147"/>
      <c r="E75" s="520" t="s">
        <v>237</v>
      </c>
      <c r="F75" s="521">
        <v>15034</v>
      </c>
      <c r="G75" s="149">
        <f>IF(F75="","",F75-H75)</f>
        <v>13500</v>
      </c>
      <c r="H75" s="150">
        <f>IF(F75="","",INT(F75*0.1021))</f>
        <v>1534</v>
      </c>
      <c r="I75" s="151"/>
      <c r="J75" s="152"/>
      <c r="L75" s="212" t="s">
        <v>564</v>
      </c>
      <c r="M75" s="212" t="s">
        <v>562</v>
      </c>
    </row>
    <row r="76" spans="2:13" ht="14.25" thickBot="1">
      <c r="E76" s="520" t="s">
        <v>473</v>
      </c>
      <c r="F76" s="524">
        <f>G76+H76</f>
        <v>15034</v>
      </c>
      <c r="G76" s="525">
        <v>13500</v>
      </c>
      <c r="H76" s="526">
        <f>IF(G76="","",INT(INT(G76/0.8979-1)*0.1021))</f>
        <v>1534</v>
      </c>
      <c r="I76" s="522">
        <f>IF(G76="","",INT(G76/0.8979)-INT((G76-1)/0.8979))</f>
        <v>2</v>
      </c>
      <c r="J76" s="523" t="str">
        <f>IF(I76=2,"←チェック","")</f>
        <v>←チェック</v>
      </c>
      <c r="M76" s="212" t="s">
        <v>563</v>
      </c>
    </row>
  </sheetData>
  <mergeCells count="89">
    <mergeCell ref="D71:E71"/>
    <mergeCell ref="I71:J71"/>
    <mergeCell ref="D72:E72"/>
    <mergeCell ref="I72:J72"/>
    <mergeCell ref="D74:E74"/>
    <mergeCell ref="E62:G62"/>
    <mergeCell ref="E63:G63"/>
    <mergeCell ref="B64:C69"/>
    <mergeCell ref="E64:G64"/>
    <mergeCell ref="E65:G65"/>
    <mergeCell ref="E66:G66"/>
    <mergeCell ref="E67:G67"/>
    <mergeCell ref="E68:G68"/>
    <mergeCell ref="E69:G69"/>
    <mergeCell ref="B58:C63"/>
    <mergeCell ref="E58:G58"/>
    <mergeCell ref="E59:G59"/>
    <mergeCell ref="E60:G60"/>
    <mergeCell ref="E61:G61"/>
    <mergeCell ref="D53:D54"/>
    <mergeCell ref="E53:F53"/>
    <mergeCell ref="E54:F54"/>
    <mergeCell ref="B57:C57"/>
    <mergeCell ref="E57:G57"/>
    <mergeCell ref="B43:C55"/>
    <mergeCell ref="D43:D44"/>
    <mergeCell ref="E43:F43"/>
    <mergeCell ref="E44:F44"/>
    <mergeCell ref="D45:D46"/>
    <mergeCell ref="E45:F45"/>
    <mergeCell ref="E46:F46"/>
    <mergeCell ref="D47:D48"/>
    <mergeCell ref="E47:F47"/>
    <mergeCell ref="E48:F48"/>
    <mergeCell ref="D49:D50"/>
    <mergeCell ref="E49:F49"/>
    <mergeCell ref="E50:F50"/>
    <mergeCell ref="D51:D52"/>
    <mergeCell ref="E51:F51"/>
    <mergeCell ref="E52:F52"/>
    <mergeCell ref="I42:J42"/>
    <mergeCell ref="B24:C24"/>
    <mergeCell ref="E27:J27"/>
    <mergeCell ref="B28:C28"/>
    <mergeCell ref="A30:A31"/>
    <mergeCell ref="B30:C31"/>
    <mergeCell ref="D30:D31"/>
    <mergeCell ref="B37:C37"/>
    <mergeCell ref="B38:C38"/>
    <mergeCell ref="B39:C39"/>
    <mergeCell ref="B42:C42"/>
    <mergeCell ref="E42:F42"/>
    <mergeCell ref="B23:C23"/>
    <mergeCell ref="B16:C16"/>
    <mergeCell ref="D16:J16"/>
    <mergeCell ref="B17:C17"/>
    <mergeCell ref="D17:J17"/>
    <mergeCell ref="B18:C18"/>
    <mergeCell ref="D18:J18"/>
    <mergeCell ref="B19:C19"/>
    <mergeCell ref="D19:J19"/>
    <mergeCell ref="B20:C20"/>
    <mergeCell ref="D20:J20"/>
    <mergeCell ref="D22:I22"/>
    <mergeCell ref="B13:C13"/>
    <mergeCell ref="D13:J13"/>
    <mergeCell ref="B14:C14"/>
    <mergeCell ref="D14:J14"/>
    <mergeCell ref="B15:C15"/>
    <mergeCell ref="D15:J15"/>
    <mergeCell ref="B10:C10"/>
    <mergeCell ref="B11:C11"/>
    <mergeCell ref="E11:J11"/>
    <mergeCell ref="B12:C12"/>
    <mergeCell ref="E12:J12"/>
    <mergeCell ref="I10:J10"/>
    <mergeCell ref="D10:G10"/>
    <mergeCell ref="B7:C7"/>
    <mergeCell ref="D7:J7"/>
    <mergeCell ref="B8:C8"/>
    <mergeCell ref="D8:J8"/>
    <mergeCell ref="B9:C9"/>
    <mergeCell ref="D9:J9"/>
    <mergeCell ref="E2:G2"/>
    <mergeCell ref="E3:G3"/>
    <mergeCell ref="B5:C5"/>
    <mergeCell ref="D5:J5"/>
    <mergeCell ref="B6:C6"/>
    <mergeCell ref="D6:J6"/>
  </mergeCells>
  <phoneticPr fontId="53"/>
  <conditionalFormatting sqref="I76">
    <cfRule type="cellIs" dxfId="4" priority="1" operator="equal">
      <formula>2</formula>
    </cfRule>
  </conditionalFormatting>
  <dataValidations disablePrompts="1" count="2">
    <dataValidation type="list" allowBlank="1" showInputMessage="1" showErrorMessage="1" sqref="H64:H69" xr:uid="{6DB01EC7-820F-48D2-97B0-7345BE4E0C0A}">
      <formula1>"図書資料費,事務用品費,施設使用料,通信費"</formula1>
    </dataValidation>
    <dataValidation type="list" allowBlank="1" showInputMessage="1" showErrorMessage="1" sqref="D24:I24" xr:uid="{63FF1BF7-1DB1-47F9-B1C7-D41E67B94071}">
      <formula1>"C,A,S,O,　"</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G16"/>
  <sheetViews>
    <sheetView workbookViewId="0">
      <selection activeCell="B5" sqref="B5:D5"/>
    </sheetView>
  </sheetViews>
  <sheetFormatPr defaultColWidth="9" defaultRowHeight="13.5"/>
  <cols>
    <col min="1" max="1" width="25.75" style="100" customWidth="1"/>
    <col min="2" max="2" width="14.625" style="101" customWidth="1"/>
    <col min="3" max="3" width="9" style="101"/>
    <col min="4" max="4" width="6.875" style="101" customWidth="1"/>
    <col min="5" max="5" width="12.875" style="101" customWidth="1"/>
    <col min="6" max="6" width="3" style="101" customWidth="1"/>
    <col min="7" max="7" width="17.75" style="101" customWidth="1"/>
    <col min="8" max="16384" width="9" style="101"/>
  </cols>
  <sheetData>
    <row r="2" spans="1:7" ht="36" customHeight="1">
      <c r="A2" s="764" t="s">
        <v>375</v>
      </c>
      <c r="B2" s="765"/>
      <c r="C2" s="765"/>
      <c r="D2" s="765"/>
      <c r="E2" s="765"/>
      <c r="F2" s="765"/>
      <c r="G2" s="765"/>
    </row>
    <row r="3" spans="1:7" ht="18.95" customHeight="1">
      <c r="A3" s="766"/>
      <c r="B3" s="766"/>
      <c r="C3" s="766"/>
      <c r="E3" s="102" t="s">
        <v>361</v>
      </c>
      <c r="F3" s="103" t="s">
        <v>376</v>
      </c>
      <c r="G3" s="104"/>
    </row>
    <row r="4" spans="1:7" ht="29.45" customHeight="1">
      <c r="A4" s="767" t="s">
        <v>377</v>
      </c>
      <c r="B4" s="768"/>
      <c r="C4" s="769" t="s">
        <v>378</v>
      </c>
      <c r="D4" s="770"/>
      <c r="E4" s="105" t="s">
        <v>379</v>
      </c>
      <c r="F4" s="771"/>
      <c r="G4" s="772"/>
    </row>
    <row r="5" spans="1:7" ht="26.45" customHeight="1">
      <c r="A5" s="106" t="s">
        <v>187</v>
      </c>
      <c r="B5" s="773"/>
      <c r="C5" s="774"/>
      <c r="D5" s="774"/>
      <c r="E5" s="107" t="s">
        <v>380</v>
      </c>
      <c r="F5" s="775"/>
      <c r="G5" s="776"/>
    </row>
    <row r="6" spans="1:7" ht="24.6" customHeight="1">
      <c r="A6" s="108" t="s">
        <v>381</v>
      </c>
      <c r="B6" s="777"/>
      <c r="C6" s="778"/>
      <c r="D6" s="778"/>
      <c r="E6" s="778"/>
      <c r="F6" s="778"/>
      <c r="G6" s="779"/>
    </row>
    <row r="7" spans="1:7" ht="25.9" customHeight="1">
      <c r="A7" s="109" t="s">
        <v>382</v>
      </c>
      <c r="B7" s="780"/>
      <c r="C7" s="781"/>
      <c r="D7" s="781"/>
      <c r="E7" s="781"/>
      <c r="F7" s="781"/>
      <c r="G7" s="782"/>
    </row>
    <row r="8" spans="1:7" ht="24.6" customHeight="1">
      <c r="A8" s="110" t="s">
        <v>383</v>
      </c>
      <c r="B8" s="783"/>
      <c r="C8" s="784"/>
      <c r="D8" s="784"/>
      <c r="E8" s="784"/>
      <c r="F8" s="784"/>
      <c r="G8" s="785"/>
    </row>
    <row r="9" spans="1:7" ht="28.15" customHeight="1">
      <c r="A9" s="111" t="s">
        <v>384</v>
      </c>
      <c r="B9" s="786"/>
      <c r="C9" s="787"/>
      <c r="D9" s="787"/>
      <c r="E9" s="787"/>
      <c r="F9" s="787"/>
      <c r="G9" s="788"/>
    </row>
    <row r="10" spans="1:7" ht="26.45" customHeight="1">
      <c r="A10" s="112" t="s">
        <v>385</v>
      </c>
      <c r="B10" s="789"/>
      <c r="C10" s="789"/>
      <c r="D10" s="789"/>
      <c r="E10" s="789"/>
      <c r="F10" s="789"/>
      <c r="G10" s="790"/>
    </row>
    <row r="11" spans="1:7" ht="26.45" customHeight="1">
      <c r="A11" s="112" t="s">
        <v>386</v>
      </c>
      <c r="B11" s="791"/>
      <c r="C11" s="791"/>
      <c r="D11" s="791"/>
      <c r="E11" s="791"/>
      <c r="F11" s="791"/>
      <c r="G11" s="792"/>
    </row>
    <row r="12" spans="1:7" ht="26.45" customHeight="1">
      <c r="A12" s="113" t="s">
        <v>387</v>
      </c>
      <c r="B12" s="114" t="s">
        <v>388</v>
      </c>
      <c r="C12" s="793"/>
      <c r="D12" s="793"/>
      <c r="E12" s="794" t="s">
        <v>389</v>
      </c>
      <c r="F12" s="795"/>
      <c r="G12" s="115"/>
    </row>
    <row r="13" spans="1:7" ht="29.45" customHeight="1">
      <c r="A13" s="110" t="s">
        <v>390</v>
      </c>
      <c r="B13" s="799"/>
      <c r="C13" s="800"/>
      <c r="D13" s="800"/>
      <c r="E13" s="800"/>
      <c r="F13" s="800"/>
      <c r="G13" s="801"/>
    </row>
    <row r="14" spans="1:7" ht="23.45" customHeight="1">
      <c r="A14" s="116" t="s">
        <v>391</v>
      </c>
      <c r="B14" s="802"/>
      <c r="C14" s="803"/>
      <c r="D14" s="803"/>
      <c r="E14" s="803"/>
      <c r="F14" s="803"/>
      <c r="G14" s="804"/>
    </row>
    <row r="15" spans="1:7" ht="23.45" customHeight="1">
      <c r="A15" s="117" t="s">
        <v>392</v>
      </c>
      <c r="B15" s="805" t="s">
        <v>393</v>
      </c>
      <c r="C15" s="806"/>
      <c r="D15" s="807" t="s">
        <v>394</v>
      </c>
      <c r="E15" s="808"/>
      <c r="F15" s="809"/>
      <c r="G15" s="810"/>
    </row>
    <row r="16" spans="1:7" ht="139.5" customHeight="1">
      <c r="A16" s="118" t="s">
        <v>362</v>
      </c>
      <c r="B16" s="796"/>
      <c r="C16" s="797"/>
      <c r="D16" s="797"/>
      <c r="E16" s="797"/>
      <c r="F16" s="797"/>
      <c r="G16" s="798"/>
    </row>
  </sheetData>
  <mergeCells count="21">
    <mergeCell ref="B16:G16"/>
    <mergeCell ref="B13:G13"/>
    <mergeCell ref="B14:G14"/>
    <mergeCell ref="B15:C15"/>
    <mergeCell ref="D15:E15"/>
    <mergeCell ref="F15:G15"/>
    <mergeCell ref="B9:G9"/>
    <mergeCell ref="B10:G10"/>
    <mergeCell ref="B11:G11"/>
    <mergeCell ref="C12:D12"/>
    <mergeCell ref="E12:F12"/>
    <mergeCell ref="B5:D5"/>
    <mergeCell ref="F5:G5"/>
    <mergeCell ref="B6:G6"/>
    <mergeCell ref="B7:G7"/>
    <mergeCell ref="B8:G8"/>
    <mergeCell ref="A2:G2"/>
    <mergeCell ref="A3:C3"/>
    <mergeCell ref="A4:B4"/>
    <mergeCell ref="C4:D4"/>
    <mergeCell ref="F4:G4"/>
  </mergeCells>
  <phoneticPr fontId="53"/>
  <dataValidations count="1">
    <dataValidation type="list" allowBlank="1" showInputMessage="1" showErrorMessage="1" sqref="B5:D5" xr:uid="{00000000-0002-0000-0900-000000000000}">
      <formula1>"管理部門,野外県外,野外県内,緑を楽しむ講座・習志野,緑を楽しむ講座・千葉,緑を楽しむ講座・柏,FICの森,SU講座,受験支援ｾﾐﾅｰ,子ども樹木博士,受託事業部,北総部会,南総部会"</formula1>
    </dataValidation>
  </dataValidations>
  <pageMargins left="0.25" right="0.25" top="0.75" bottom="0.75" header="0.3" footer="0.3"/>
  <pageSetup paperSize="9"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H21"/>
  <sheetViews>
    <sheetView workbookViewId="0">
      <selection activeCell="H10" sqref="H10"/>
    </sheetView>
  </sheetViews>
  <sheetFormatPr defaultColWidth="8.75" defaultRowHeight="13.5"/>
  <cols>
    <col min="1" max="1" width="3.375" style="72" customWidth="1"/>
    <col min="2" max="2" width="12.125" style="73" customWidth="1"/>
    <col min="3" max="3" width="9.875" style="72" customWidth="1"/>
    <col min="4" max="4" width="16.75" style="73" customWidth="1"/>
    <col min="5" max="5" width="11.625" style="73" customWidth="1"/>
    <col min="6" max="6" width="33.625" style="73" customWidth="1"/>
    <col min="7" max="16384" width="8.75" style="73"/>
  </cols>
  <sheetData>
    <row r="2" spans="1:8">
      <c r="B2" s="70" t="s">
        <v>395</v>
      </c>
    </row>
    <row r="3" spans="1:8">
      <c r="B3" s="70" t="s">
        <v>396</v>
      </c>
    </row>
    <row r="5" spans="1:8" s="69" customFormat="1" ht="20.45" customHeight="1">
      <c r="A5" s="811" t="s">
        <v>397</v>
      </c>
      <c r="B5" s="811"/>
      <c r="C5" s="812"/>
      <c r="D5" s="811"/>
      <c r="E5" s="74" t="s">
        <v>361</v>
      </c>
      <c r="F5" s="75" t="s">
        <v>398</v>
      </c>
      <c r="H5" s="76"/>
    </row>
    <row r="6" spans="1:8" s="69" customFormat="1" ht="17.25">
      <c r="A6" s="825" t="s">
        <v>17</v>
      </c>
      <c r="B6" s="826"/>
      <c r="C6" s="826"/>
      <c r="D6" s="826"/>
      <c r="E6" s="826"/>
      <c r="F6" s="77" t="s">
        <v>399</v>
      </c>
      <c r="G6" s="78"/>
      <c r="H6" s="79"/>
    </row>
    <row r="7" spans="1:8" s="69" customFormat="1" ht="17.25">
      <c r="A7" s="827"/>
      <c r="B7" s="828"/>
      <c r="C7" s="828"/>
      <c r="D7" s="828"/>
      <c r="E7" s="828"/>
      <c r="F7" s="80"/>
      <c r="G7" s="78"/>
      <c r="H7" s="79"/>
    </row>
    <row r="8" spans="1:8" s="69" customFormat="1" ht="17.25">
      <c r="A8" s="78"/>
      <c r="B8" s="78"/>
      <c r="C8" s="78"/>
      <c r="D8" s="78"/>
      <c r="E8" s="78"/>
      <c r="F8" s="81"/>
      <c r="G8" s="78"/>
      <c r="H8" s="79"/>
    </row>
    <row r="9" spans="1:8" s="70" customFormat="1" ht="25.5" customHeight="1">
      <c r="A9" s="813" t="s">
        <v>400</v>
      </c>
      <c r="B9" s="813"/>
      <c r="C9" s="814"/>
      <c r="D9" s="813"/>
      <c r="E9" s="813"/>
      <c r="F9" s="813"/>
    </row>
    <row r="10" spans="1:8" s="70" customFormat="1" ht="22.5" customHeight="1">
      <c r="A10" s="82" t="s">
        <v>401</v>
      </c>
      <c r="B10" s="83"/>
      <c r="C10" s="815"/>
      <c r="D10" s="816"/>
      <c r="E10" s="84" t="s">
        <v>402</v>
      </c>
      <c r="F10" s="85" t="s">
        <v>403</v>
      </c>
    </row>
    <row r="11" spans="1:8" s="71" customFormat="1" ht="21.6" customHeight="1">
      <c r="A11" s="817" t="s">
        <v>404</v>
      </c>
      <c r="B11" s="818"/>
      <c r="C11" s="86" t="s">
        <v>405</v>
      </c>
      <c r="D11" s="87" t="s">
        <v>372</v>
      </c>
      <c r="E11" s="819" t="s">
        <v>406</v>
      </c>
      <c r="F11" s="820"/>
    </row>
    <row r="12" spans="1:8" s="70" customFormat="1" ht="36" customHeight="1">
      <c r="A12" s="830"/>
      <c r="B12" s="831"/>
      <c r="C12" s="88"/>
      <c r="D12" s="89"/>
      <c r="E12" s="832"/>
      <c r="F12" s="833"/>
    </row>
    <row r="13" spans="1:8" s="70" customFormat="1" ht="27.6" customHeight="1">
      <c r="A13" s="90" t="s">
        <v>407</v>
      </c>
      <c r="B13" s="91"/>
      <c r="C13" s="821"/>
      <c r="D13" s="821"/>
      <c r="E13" s="92" t="s">
        <v>408</v>
      </c>
      <c r="F13" s="93"/>
    </row>
    <row r="14" spans="1:8" s="70" customFormat="1" ht="27.6" customHeight="1">
      <c r="A14" s="822"/>
      <c r="B14" s="823"/>
      <c r="C14" s="824"/>
      <c r="D14" s="824"/>
      <c r="E14" s="94" t="s">
        <v>409</v>
      </c>
      <c r="F14" s="95"/>
    </row>
    <row r="15" spans="1:8" s="70" customFormat="1" ht="21.75" customHeight="1">
      <c r="A15" s="96"/>
      <c r="B15" s="96"/>
      <c r="C15" s="97"/>
      <c r="D15" s="98"/>
    </row>
    <row r="16" spans="1:8" s="70" customFormat="1" ht="22.5" customHeight="1">
      <c r="A16" s="829" t="s">
        <v>410</v>
      </c>
      <c r="B16" s="829"/>
      <c r="C16" s="814"/>
      <c r="D16" s="829"/>
      <c r="E16" s="829"/>
      <c r="F16" s="829"/>
    </row>
    <row r="17" spans="1:6" s="70" customFormat="1" ht="22.5" customHeight="1">
      <c r="A17" s="99" t="s">
        <v>401</v>
      </c>
      <c r="B17" s="83"/>
      <c r="C17" s="815"/>
      <c r="D17" s="816"/>
      <c r="E17" s="84" t="s">
        <v>402</v>
      </c>
      <c r="F17" s="85" t="s">
        <v>411</v>
      </c>
    </row>
    <row r="18" spans="1:6" s="71" customFormat="1" ht="21.6" customHeight="1">
      <c r="A18" s="817" t="s">
        <v>404</v>
      </c>
      <c r="B18" s="818"/>
      <c r="C18" s="86" t="s">
        <v>405</v>
      </c>
      <c r="D18" s="87" t="s">
        <v>372</v>
      </c>
      <c r="E18" s="819" t="s">
        <v>406</v>
      </c>
      <c r="F18" s="820"/>
    </row>
    <row r="19" spans="1:6" s="70" customFormat="1" ht="33" customHeight="1">
      <c r="A19" s="830"/>
      <c r="B19" s="831"/>
      <c r="C19" s="88"/>
      <c r="D19" s="89"/>
      <c r="E19" s="832"/>
      <c r="F19" s="833"/>
    </row>
    <row r="20" spans="1:6" s="70" customFormat="1" ht="27.6" customHeight="1">
      <c r="A20" s="90" t="s">
        <v>412</v>
      </c>
      <c r="B20" s="91"/>
      <c r="C20" s="821"/>
      <c r="D20" s="821"/>
      <c r="E20" s="92" t="s">
        <v>408</v>
      </c>
      <c r="F20" s="93"/>
    </row>
    <row r="21" spans="1:6" s="70" customFormat="1" ht="27.6" customHeight="1">
      <c r="A21" s="822"/>
      <c r="B21" s="823"/>
      <c r="C21" s="824"/>
      <c r="D21" s="824"/>
      <c r="E21" s="94" t="s">
        <v>409</v>
      </c>
      <c r="F21" s="95"/>
    </row>
  </sheetData>
  <mergeCells count="20">
    <mergeCell ref="C20:D20"/>
    <mergeCell ref="A21:B21"/>
    <mergeCell ref="C21:D21"/>
    <mergeCell ref="A6:E7"/>
    <mergeCell ref="A16:F16"/>
    <mergeCell ref="C17:D17"/>
    <mergeCell ref="A18:B18"/>
    <mergeCell ref="E18:F18"/>
    <mergeCell ref="A19:B19"/>
    <mergeCell ref="E19:F19"/>
    <mergeCell ref="A12:B12"/>
    <mergeCell ref="E12:F12"/>
    <mergeCell ref="C13:D13"/>
    <mergeCell ref="A14:B14"/>
    <mergeCell ref="C14:D14"/>
    <mergeCell ref="A5:D5"/>
    <mergeCell ref="A9:F9"/>
    <mergeCell ref="C10:D10"/>
    <mergeCell ref="A11:B11"/>
    <mergeCell ref="E11:F11"/>
  </mergeCells>
  <phoneticPr fontId="53"/>
  <conditionalFormatting sqref="C12">
    <cfRule type="expression" dxfId="3" priority="3">
      <formula>C12="預金"</formula>
    </cfRule>
    <cfRule type="expression" dxfId="2" priority="4">
      <formula>C12="現金"</formula>
    </cfRule>
  </conditionalFormatting>
  <conditionalFormatting sqref="C19">
    <cfRule type="expression" dxfId="1" priority="1">
      <formula>C19="預金"</formula>
    </cfRule>
    <cfRule type="expression" dxfId="0" priority="2">
      <formula>C19="現金"</formula>
    </cfRule>
  </conditionalFormatting>
  <dataValidations count="1">
    <dataValidation type="list" allowBlank="1" showInputMessage="1" showErrorMessage="1" sqref="C12 C19" xr:uid="{00000000-0002-0000-0A00-000000000000}">
      <formula1>"現金,預金"</formula1>
    </dataValidation>
  </dataValidations>
  <pageMargins left="0.7" right="0.7" top="0.75" bottom="0.75" header="0.3" footer="0.3"/>
  <pageSetup paperSize="9" scale="98"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W20"/>
  <sheetViews>
    <sheetView workbookViewId="0">
      <selection activeCell="D3" sqref="D3"/>
    </sheetView>
  </sheetViews>
  <sheetFormatPr defaultColWidth="9" defaultRowHeight="13.5" outlineLevelCol="1"/>
  <cols>
    <col min="1" max="1" width="1.75" style="1" customWidth="1"/>
    <col min="2" max="2" width="3.375" style="2" customWidth="1"/>
    <col min="3" max="3" width="16.375" style="1" customWidth="1"/>
    <col min="4" max="4" width="13.125" style="1" customWidth="1"/>
    <col min="5" max="6" width="13.125" style="2" customWidth="1"/>
    <col min="7" max="7" width="13.125" style="1" customWidth="1"/>
    <col min="8" max="8" width="13.125" style="1" hidden="1" customWidth="1" outlineLevel="1"/>
    <col min="9" max="9" width="13.125" style="1" customWidth="1" collapsed="1"/>
    <col min="10" max="10" width="20.875" style="1" customWidth="1"/>
    <col min="11" max="11" width="8.25" style="1" customWidth="1"/>
    <col min="12" max="20" width="6.75" style="1" customWidth="1"/>
    <col min="21" max="22" width="9" style="1"/>
    <col min="23" max="23" width="9.25" style="1" customWidth="1"/>
    <col min="24" max="16384" width="9" style="1"/>
  </cols>
  <sheetData>
    <row r="1" spans="1:23" ht="17.25">
      <c r="A1" s="834" t="s">
        <v>413</v>
      </c>
      <c r="B1" s="834"/>
      <c r="C1" s="834"/>
      <c r="D1" s="834"/>
      <c r="E1" s="834"/>
      <c r="F1" s="834"/>
      <c r="G1" s="834"/>
      <c r="H1" s="834"/>
      <c r="I1" s="834"/>
      <c r="J1" s="37"/>
      <c r="L1" s="61"/>
    </row>
    <row r="2" spans="1:23" ht="17.25">
      <c r="A2" s="3"/>
      <c r="B2" s="3"/>
      <c r="C2" s="3"/>
      <c r="D2" s="3"/>
      <c r="E2" s="3"/>
      <c r="F2" s="3"/>
      <c r="G2" s="3"/>
      <c r="H2" s="3"/>
      <c r="I2" s="3"/>
      <c r="J2" s="37"/>
      <c r="L2" s="61"/>
    </row>
    <row r="3" spans="1:23" ht="17.25">
      <c r="A3" s="3"/>
      <c r="B3" s="3"/>
      <c r="C3" s="4" t="s">
        <v>187</v>
      </c>
      <c r="D3" s="49"/>
      <c r="E3" s="5" t="s">
        <v>239</v>
      </c>
      <c r="F3" s="835"/>
      <c r="G3" s="836"/>
      <c r="H3" s="3"/>
      <c r="I3" s="3"/>
      <c r="J3" s="37"/>
      <c r="L3" s="61"/>
    </row>
    <row r="4" spans="1:23" ht="17.25">
      <c r="A4" s="3"/>
      <c r="B4" s="3"/>
      <c r="C4" s="6" t="s">
        <v>414</v>
      </c>
      <c r="D4" s="8"/>
      <c r="E4" s="7" t="s">
        <v>415</v>
      </c>
      <c r="F4" s="837" t="s">
        <v>416</v>
      </c>
      <c r="G4" s="838"/>
      <c r="H4" s="3"/>
      <c r="I4" s="3"/>
      <c r="J4" s="37"/>
      <c r="L4" s="61"/>
    </row>
    <row r="5" spans="1:23" ht="17.25">
      <c r="A5" s="9"/>
      <c r="B5" s="3"/>
      <c r="C5" s="3"/>
      <c r="D5" s="3"/>
      <c r="E5" s="3"/>
      <c r="F5" s="3"/>
      <c r="G5" s="3"/>
      <c r="H5" s="3"/>
      <c r="I5" s="3"/>
      <c r="J5" s="3"/>
      <c r="K5" s="3"/>
      <c r="L5" s="62"/>
      <c r="W5" s="68" t="str">
        <f>J7</f>
        <v>　　　　年　月　日</v>
      </c>
    </row>
    <row r="6" spans="1:23" ht="17.25">
      <c r="A6" s="9"/>
      <c r="B6" s="3"/>
      <c r="C6" s="10" t="s">
        <v>361</v>
      </c>
      <c r="D6" s="839"/>
      <c r="E6" s="840"/>
      <c r="G6" s="3"/>
      <c r="H6" s="3"/>
      <c r="I6" s="3"/>
      <c r="J6" s="3"/>
      <c r="K6" s="3"/>
      <c r="L6" s="62"/>
    </row>
    <row r="7" spans="1:23" ht="17.25">
      <c r="A7" s="9"/>
      <c r="B7" s="11"/>
      <c r="C7" s="9"/>
      <c r="D7" s="9"/>
      <c r="E7" s="11"/>
      <c r="F7" s="11"/>
      <c r="G7" s="9"/>
      <c r="H7" s="9"/>
      <c r="I7" s="38" t="s">
        <v>417</v>
      </c>
      <c r="J7" s="39" t="s">
        <v>418</v>
      </c>
    </row>
    <row r="8" spans="1:23">
      <c r="A8" s="9"/>
      <c r="B8" s="31"/>
      <c r="C8" s="13" t="s">
        <v>419</v>
      </c>
      <c r="D8" s="50" t="s">
        <v>75</v>
      </c>
      <c r="E8" s="51" t="s">
        <v>86</v>
      </c>
      <c r="F8" s="51" t="s">
        <v>420</v>
      </c>
      <c r="G8" s="51" t="s">
        <v>81</v>
      </c>
      <c r="H8" s="52" t="s">
        <v>94</v>
      </c>
      <c r="I8" s="14" t="s">
        <v>200</v>
      </c>
      <c r="J8" s="14" t="s">
        <v>421</v>
      </c>
    </row>
    <row r="9" spans="1:23" ht="21" customHeight="1">
      <c r="A9" s="9"/>
      <c r="B9" s="53">
        <v>1</v>
      </c>
      <c r="C9" s="18"/>
      <c r="D9" s="54"/>
      <c r="E9" s="55"/>
      <c r="F9" s="55"/>
      <c r="G9" s="55"/>
      <c r="H9" s="21"/>
      <c r="I9" s="63">
        <f t="shared" ref="I9:I14" si="0">SUM(D9:H9)</f>
        <v>0</v>
      </c>
      <c r="J9" s="64"/>
    </row>
    <row r="10" spans="1:23" ht="21" customHeight="1">
      <c r="A10" s="9"/>
      <c r="B10" s="23">
        <v>2</v>
      </c>
      <c r="C10" s="18"/>
      <c r="D10" s="56"/>
      <c r="E10" s="57"/>
      <c r="F10" s="57"/>
      <c r="G10" s="57"/>
      <c r="H10" s="26"/>
      <c r="I10" s="27">
        <f t="shared" si="0"/>
        <v>0</v>
      </c>
      <c r="J10" s="24"/>
    </row>
    <row r="11" spans="1:23" ht="21" customHeight="1">
      <c r="A11" s="9"/>
      <c r="B11" s="23">
        <v>3</v>
      </c>
      <c r="C11" s="18"/>
      <c r="D11" s="56"/>
      <c r="E11" s="57"/>
      <c r="F11" s="57"/>
      <c r="G11" s="57"/>
      <c r="H11" s="26"/>
      <c r="I11" s="27">
        <f t="shared" si="0"/>
        <v>0</v>
      </c>
      <c r="J11" s="24"/>
      <c r="K11" s="65"/>
    </row>
    <row r="12" spans="1:23" ht="21" customHeight="1">
      <c r="A12" s="9"/>
      <c r="B12" s="23">
        <v>4</v>
      </c>
      <c r="C12" s="18"/>
      <c r="D12" s="56"/>
      <c r="E12" s="57"/>
      <c r="F12" s="57"/>
      <c r="G12" s="57"/>
      <c r="H12" s="26"/>
      <c r="I12" s="27">
        <f t="shared" si="0"/>
        <v>0</v>
      </c>
      <c r="J12" s="24"/>
    </row>
    <row r="13" spans="1:23" ht="21" customHeight="1">
      <c r="A13" s="9"/>
      <c r="B13" s="23">
        <v>5</v>
      </c>
      <c r="C13" s="18"/>
      <c r="D13" s="56"/>
      <c r="E13" s="57"/>
      <c r="F13" s="57"/>
      <c r="G13" s="57"/>
      <c r="H13" s="26"/>
      <c r="I13" s="27">
        <f t="shared" si="0"/>
        <v>0</v>
      </c>
      <c r="J13" s="24"/>
      <c r="K13" s="65"/>
    </row>
    <row r="14" spans="1:23" ht="21" customHeight="1" collapsed="1">
      <c r="A14" s="9"/>
      <c r="B14" s="23">
        <v>6</v>
      </c>
      <c r="C14" s="18"/>
      <c r="D14" s="56"/>
      <c r="E14" s="57"/>
      <c r="F14" s="57"/>
      <c r="G14" s="57"/>
      <c r="H14" s="26"/>
      <c r="I14" s="66">
        <f t="shared" si="0"/>
        <v>0</v>
      </c>
      <c r="J14" s="24"/>
    </row>
    <row r="15" spans="1:23" ht="21" customHeight="1">
      <c r="A15" s="9"/>
      <c r="B15" s="31"/>
      <c r="C15" s="13" t="s">
        <v>422</v>
      </c>
      <c r="D15" s="58">
        <f>COUNTIF(D9:D14,"○")</f>
        <v>0</v>
      </c>
      <c r="E15" s="59">
        <f>SUM(E9:E14)</f>
        <v>0</v>
      </c>
      <c r="F15" s="59">
        <f>SUM(F9:F14)</f>
        <v>0</v>
      </c>
      <c r="G15" s="59">
        <f>SUM(G9:G14)</f>
        <v>0</v>
      </c>
      <c r="H15" s="59">
        <f>SUM(H9:H14)</f>
        <v>0</v>
      </c>
      <c r="I15" s="34">
        <f>SUM(I9:I14)</f>
        <v>0</v>
      </c>
      <c r="J15" s="67"/>
    </row>
    <row r="16" spans="1:23">
      <c r="E16" s="36"/>
      <c r="F16" s="36"/>
      <c r="G16" s="60"/>
      <c r="H16" s="48"/>
      <c r="I16" s="48"/>
      <c r="J16" s="48"/>
      <c r="K16" s="48"/>
    </row>
    <row r="18" spans="10:10">
      <c r="J18" s="65"/>
    </row>
    <row r="19" spans="10:10">
      <c r="J19" s="65"/>
    </row>
    <row r="20" spans="10:10">
      <c r="J20" s="65"/>
    </row>
  </sheetData>
  <mergeCells count="4">
    <mergeCell ref="A1:I1"/>
    <mergeCell ref="F3:G3"/>
    <mergeCell ref="F4:G4"/>
    <mergeCell ref="D6:E6"/>
  </mergeCells>
  <phoneticPr fontId="53"/>
  <dataValidations count="1">
    <dataValidation type="list" allowBlank="1" showInputMessage="1" showErrorMessage="1" sqref="D3" xr:uid="{00000000-0002-0000-0B00-000000000000}">
      <formula1>"管理部門,野外県外,野外県内,緑を楽しむ講座・習志野,緑を楽しむ講座・千葉,緑を楽しむ講座・柏,FICの森,SU講座,受験支援ｾﾐﾅｰ,子ども樹木博士,受託事業部,北総部会,南総部会"</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21"/>
  <sheetViews>
    <sheetView workbookViewId="0">
      <selection activeCell="D3" sqref="D3:E3"/>
    </sheetView>
  </sheetViews>
  <sheetFormatPr defaultColWidth="9" defaultRowHeight="13.5" outlineLevelRow="1"/>
  <cols>
    <col min="1" max="1" width="1.75" style="1" customWidth="1"/>
    <col min="2" max="2" width="3.375" style="2" customWidth="1"/>
    <col min="3" max="3" width="16.75" style="1" customWidth="1"/>
    <col min="4" max="5" width="12.5" style="1" customWidth="1"/>
    <col min="6" max="7" width="15.875" style="1" customWidth="1"/>
    <col min="8" max="8" width="15.875" style="2" customWidth="1"/>
    <col min="9" max="9" width="18" style="2" customWidth="1"/>
    <col min="10" max="10" width="26.125" style="1" customWidth="1"/>
    <col min="11" max="16384" width="9" style="1"/>
  </cols>
  <sheetData>
    <row r="1" spans="1:12" ht="17.25">
      <c r="A1" s="834" t="s">
        <v>423</v>
      </c>
      <c r="B1" s="834"/>
      <c r="C1" s="834"/>
      <c r="D1" s="834"/>
      <c r="E1" s="834"/>
      <c r="F1" s="834"/>
      <c r="G1" s="834"/>
      <c r="H1" s="834"/>
      <c r="I1" s="834"/>
      <c r="J1" s="37"/>
    </row>
    <row r="2" spans="1:12" ht="17.25">
      <c r="A2" s="3"/>
      <c r="B2" s="3"/>
      <c r="C2" s="3"/>
      <c r="D2" s="3"/>
      <c r="E2" s="3"/>
      <c r="F2" s="3"/>
      <c r="G2" s="3"/>
      <c r="H2" s="3"/>
      <c r="I2" s="3"/>
      <c r="J2" s="37"/>
    </row>
    <row r="3" spans="1:12" ht="17.25">
      <c r="A3" s="3"/>
      <c r="B3" s="3"/>
      <c r="C3" s="4" t="s">
        <v>187</v>
      </c>
      <c r="D3" s="844"/>
      <c r="E3" s="845"/>
      <c r="F3" s="5" t="s">
        <v>239</v>
      </c>
      <c r="G3" s="835"/>
      <c r="H3" s="836"/>
      <c r="I3" s="3"/>
      <c r="J3" s="37"/>
    </row>
    <row r="4" spans="1:12" ht="17.25">
      <c r="A4" s="3"/>
      <c r="B4" s="3"/>
      <c r="C4" s="6" t="s">
        <v>414</v>
      </c>
      <c r="D4" s="846"/>
      <c r="E4" s="847"/>
      <c r="F4" s="7" t="s">
        <v>415</v>
      </c>
      <c r="G4" s="837" t="s">
        <v>416</v>
      </c>
      <c r="H4" s="838"/>
      <c r="I4" s="3"/>
      <c r="J4" s="37"/>
    </row>
    <row r="5" spans="1:12" ht="17.25">
      <c r="A5" s="9"/>
      <c r="B5" s="3"/>
      <c r="C5" s="3"/>
      <c r="D5" s="3"/>
      <c r="E5" s="3"/>
      <c r="F5" s="3"/>
      <c r="G5" s="3"/>
      <c r="H5" s="3"/>
      <c r="I5" s="3"/>
      <c r="J5" s="3"/>
    </row>
    <row r="6" spans="1:12" ht="17.25">
      <c r="A6" s="9"/>
      <c r="B6" s="3"/>
      <c r="C6" s="839" t="s">
        <v>361</v>
      </c>
      <c r="D6" s="841"/>
      <c r="E6" s="840"/>
      <c r="F6" s="842"/>
      <c r="G6" s="843"/>
      <c r="H6" s="3"/>
      <c r="I6" s="3"/>
      <c r="J6" s="3"/>
    </row>
    <row r="7" spans="1:12" ht="17.25">
      <c r="A7" s="9"/>
      <c r="B7" s="11"/>
      <c r="C7" s="9"/>
      <c r="D7" s="9"/>
      <c r="E7" s="9"/>
      <c r="F7" s="9"/>
      <c r="G7" s="9"/>
      <c r="I7" s="38" t="s">
        <v>417</v>
      </c>
      <c r="J7" s="39" t="s">
        <v>424</v>
      </c>
    </row>
    <row r="8" spans="1:12" ht="22.5" customHeight="1">
      <c r="A8" s="9"/>
      <c r="B8" s="12"/>
      <c r="C8" s="13" t="s">
        <v>425</v>
      </c>
      <c r="D8" s="14" t="s">
        <v>426</v>
      </c>
      <c r="E8" s="14" t="s">
        <v>427</v>
      </c>
      <c r="F8" s="15" t="s">
        <v>428</v>
      </c>
      <c r="G8" s="16" t="s">
        <v>429</v>
      </c>
      <c r="H8" s="14" t="s">
        <v>172</v>
      </c>
      <c r="I8" s="12" t="s">
        <v>430</v>
      </c>
      <c r="J8" s="40" t="s">
        <v>431</v>
      </c>
      <c r="L8"/>
    </row>
    <row r="9" spans="1:12" ht="22.5" customHeight="1">
      <c r="A9" s="9"/>
      <c r="B9" s="17">
        <v>1</v>
      </c>
      <c r="C9" s="18"/>
      <c r="D9" s="19"/>
      <c r="E9" s="19"/>
      <c r="F9" s="20"/>
      <c r="G9" s="21"/>
      <c r="H9" s="22">
        <f>F9-G9</f>
        <v>0</v>
      </c>
      <c r="I9" s="41"/>
      <c r="J9" s="42"/>
      <c r="L9"/>
    </row>
    <row r="10" spans="1:12" ht="22.5" customHeight="1">
      <c r="A10" s="9"/>
      <c r="B10" s="23">
        <v>2</v>
      </c>
      <c r="C10" s="18"/>
      <c r="D10" s="24"/>
      <c r="E10" s="24"/>
      <c r="F10" s="25"/>
      <c r="G10" s="26"/>
      <c r="H10" s="27">
        <f t="shared" ref="H10:H18" si="0">F10-G10</f>
        <v>0</v>
      </c>
      <c r="I10" s="43"/>
      <c r="J10" s="44"/>
      <c r="L10"/>
    </row>
    <row r="11" spans="1:12" ht="22.5" customHeight="1">
      <c r="A11" s="9"/>
      <c r="B11" s="23">
        <v>3</v>
      </c>
      <c r="C11" s="18"/>
      <c r="D11" s="24"/>
      <c r="E11" s="24"/>
      <c r="F11" s="25"/>
      <c r="G11" s="26"/>
      <c r="H11" s="27">
        <f t="shared" si="0"/>
        <v>0</v>
      </c>
      <c r="I11" s="43"/>
      <c r="J11" s="45"/>
      <c r="L11"/>
    </row>
    <row r="12" spans="1:12" ht="22.5" customHeight="1">
      <c r="A12" s="9"/>
      <c r="B12" s="23">
        <v>4</v>
      </c>
      <c r="C12" s="18"/>
      <c r="D12" s="24"/>
      <c r="E12" s="24"/>
      <c r="F12" s="25"/>
      <c r="G12" s="26"/>
      <c r="H12" s="27">
        <f t="shared" si="0"/>
        <v>0</v>
      </c>
      <c r="I12" s="43"/>
      <c r="J12" s="44"/>
    </row>
    <row r="13" spans="1:12" ht="22.5" customHeight="1" outlineLevel="1">
      <c r="A13" s="9"/>
      <c r="B13" s="23">
        <v>5</v>
      </c>
      <c r="C13" s="18"/>
      <c r="D13" s="24"/>
      <c r="E13" s="24"/>
      <c r="F13" s="25"/>
      <c r="G13" s="28"/>
      <c r="H13" s="27">
        <f t="shared" si="0"/>
        <v>0</v>
      </c>
      <c r="I13" s="43"/>
      <c r="J13" s="44"/>
    </row>
    <row r="14" spans="1:12" ht="22.5" customHeight="1" outlineLevel="1">
      <c r="A14" s="9"/>
      <c r="B14" s="23">
        <v>6</v>
      </c>
      <c r="C14" s="18"/>
      <c r="D14" s="24"/>
      <c r="E14" s="24"/>
      <c r="F14" s="25"/>
      <c r="G14" s="28"/>
      <c r="H14" s="27">
        <f t="shared" si="0"/>
        <v>0</v>
      </c>
      <c r="I14" s="43"/>
      <c r="J14" s="44"/>
    </row>
    <row r="15" spans="1:12" ht="22.5" customHeight="1" outlineLevel="1">
      <c r="A15" s="9"/>
      <c r="B15" s="23">
        <v>7</v>
      </c>
      <c r="C15" s="18"/>
      <c r="D15" s="24"/>
      <c r="E15" s="24"/>
      <c r="F15" s="25"/>
      <c r="G15" s="28"/>
      <c r="H15" s="27">
        <f t="shared" si="0"/>
        <v>0</v>
      </c>
      <c r="I15" s="43"/>
      <c r="J15" s="44"/>
    </row>
    <row r="16" spans="1:12" ht="22.5" customHeight="1" outlineLevel="1">
      <c r="A16" s="9"/>
      <c r="B16" s="23">
        <v>8</v>
      </c>
      <c r="C16" s="18"/>
      <c r="D16" s="24"/>
      <c r="E16" s="24"/>
      <c r="F16" s="25"/>
      <c r="G16" s="28"/>
      <c r="H16" s="27">
        <f t="shared" si="0"/>
        <v>0</v>
      </c>
      <c r="I16" s="43"/>
      <c r="J16" s="44"/>
    </row>
    <row r="17" spans="1:10" ht="22.5" customHeight="1">
      <c r="A17" s="9"/>
      <c r="B17" s="23">
        <v>9</v>
      </c>
      <c r="C17" s="18"/>
      <c r="D17" s="24"/>
      <c r="E17" s="24"/>
      <c r="F17" s="25"/>
      <c r="G17" s="28"/>
      <c r="H17" s="27">
        <f t="shared" si="0"/>
        <v>0</v>
      </c>
      <c r="I17" s="43"/>
      <c r="J17" s="45"/>
    </row>
    <row r="18" spans="1:10" ht="22.5" customHeight="1" collapsed="1">
      <c r="A18" s="9"/>
      <c r="B18" s="23">
        <v>10</v>
      </c>
      <c r="C18" s="18"/>
      <c r="D18" s="29"/>
      <c r="E18" s="29"/>
      <c r="F18" s="25"/>
      <c r="G18" s="26"/>
      <c r="H18" s="30">
        <f t="shared" si="0"/>
        <v>0</v>
      </c>
      <c r="I18" s="43"/>
      <c r="J18" s="46"/>
    </row>
    <row r="19" spans="1:10" ht="22.5" customHeight="1">
      <c r="A19" s="9"/>
      <c r="B19" s="31"/>
      <c r="C19" s="32" t="s">
        <v>200</v>
      </c>
      <c r="D19" s="13"/>
      <c r="E19" s="13"/>
      <c r="F19" s="33">
        <f>SUM(F9:F18)</f>
        <v>0</v>
      </c>
      <c r="G19" s="34"/>
      <c r="H19" s="35">
        <f t="shared" ref="H19" si="1">SUM(H9:H18)</f>
        <v>0</v>
      </c>
      <c r="I19" s="32"/>
      <c r="J19" s="47"/>
    </row>
    <row r="20" spans="1:10">
      <c r="H20" s="36"/>
      <c r="I20" s="36"/>
      <c r="J20" s="48"/>
    </row>
    <row r="21" spans="1:10">
      <c r="C21" s="1" t="s">
        <v>432</v>
      </c>
    </row>
  </sheetData>
  <mergeCells count="7">
    <mergeCell ref="C6:E6"/>
    <mergeCell ref="F6:G6"/>
    <mergeCell ref="A1:I1"/>
    <mergeCell ref="D3:E3"/>
    <mergeCell ref="G3:H3"/>
    <mergeCell ref="D4:E4"/>
    <mergeCell ref="G4:H4"/>
  </mergeCells>
  <phoneticPr fontId="53"/>
  <dataValidations count="3">
    <dataValidation type="list" allowBlank="1" showInputMessage="1" showErrorMessage="1" sqref="D3:E3" xr:uid="{00000000-0002-0000-0C00-000000000000}">
      <formula1>"管理部門,野外県外,野外県内,緑を楽しむ講座・習志野,緑を楽しむ講座・千葉,緑を楽しむ講座・柏,FICの森,SU講座,受験支援ｾﾐﾅｰ,子ども樹木博士,受託事業部,北総部会,南総部会"</formula1>
    </dataValidation>
    <dataValidation type="list" allowBlank="1" showInputMessage="1" showErrorMessage="1" sqref="L8:L11" xr:uid="{00000000-0002-0000-0C00-000001000000}">
      <formula1>$B$5:$B$8</formula1>
    </dataValidation>
    <dataValidation type="list" showInputMessage="1" showErrorMessage="1" sqref="D9:E18" xr:uid="{00000000-0002-0000-0C00-000002000000}">
      <formula1>$L$8:$L$11</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01"/>
  <sheetViews>
    <sheetView topLeftCell="A4" zoomScale="87" zoomScaleNormal="87" workbookViewId="0">
      <selection activeCell="G18" sqref="G18"/>
    </sheetView>
  </sheetViews>
  <sheetFormatPr defaultColWidth="8.625" defaultRowHeight="13.5"/>
  <cols>
    <col min="1" max="1" width="3.875" style="322" customWidth="1"/>
    <col min="2" max="3" width="3.875" style="324" customWidth="1"/>
    <col min="4" max="4" width="3.875" style="322" customWidth="1"/>
    <col min="5" max="5" width="17.75" style="325" customWidth="1"/>
    <col min="6" max="6" width="18.875" style="324" customWidth="1"/>
    <col min="7" max="7" width="103.25" style="324" customWidth="1"/>
    <col min="8" max="9" width="8.625" style="324"/>
    <col min="10" max="10" width="18.75" style="324" customWidth="1"/>
    <col min="11" max="11" width="129.25" style="324" customWidth="1"/>
    <col min="12" max="16384" width="8.625" style="324"/>
  </cols>
  <sheetData>
    <row r="1" spans="1:11" ht="38.25" customHeight="1">
      <c r="A1" s="556" t="s">
        <v>3</v>
      </c>
      <c r="B1" s="556"/>
      <c r="C1" s="556"/>
      <c r="D1" s="556"/>
      <c r="E1" s="556"/>
      <c r="J1" s="120" t="s">
        <v>26</v>
      </c>
      <c r="K1"/>
    </row>
    <row r="2" spans="1:11" s="322" customFormat="1" ht="21.75" customHeight="1">
      <c r="A2" s="557"/>
      <c r="B2" s="558"/>
      <c r="C2" s="558"/>
      <c r="D2" s="558"/>
      <c r="E2" s="559"/>
      <c r="F2" s="326" t="s">
        <v>27</v>
      </c>
      <c r="G2" s="326" t="s">
        <v>28</v>
      </c>
      <c r="J2" s="352" t="s">
        <v>27</v>
      </c>
      <c r="K2" s="352" t="s">
        <v>28</v>
      </c>
    </row>
    <row r="3" spans="1:11" ht="18.75" customHeight="1">
      <c r="A3" s="582" t="s">
        <v>29</v>
      </c>
      <c r="B3" s="587" t="s">
        <v>30</v>
      </c>
      <c r="C3" s="608" t="s">
        <v>31</v>
      </c>
      <c r="D3" s="609"/>
      <c r="E3" s="566" t="s">
        <v>32</v>
      </c>
      <c r="F3" s="327" t="s">
        <v>33</v>
      </c>
      <c r="G3" s="328" t="s">
        <v>34</v>
      </c>
      <c r="J3" s="353" t="s">
        <v>35</v>
      </c>
      <c r="K3" s="354" t="s">
        <v>36</v>
      </c>
    </row>
    <row r="4" spans="1:11" ht="18.75" customHeight="1">
      <c r="A4" s="583"/>
      <c r="B4" s="588"/>
      <c r="C4" s="610"/>
      <c r="D4" s="611"/>
      <c r="E4" s="601"/>
      <c r="F4" s="327" t="s">
        <v>37</v>
      </c>
      <c r="G4" s="328" t="s">
        <v>38</v>
      </c>
      <c r="J4" s="353" t="s">
        <v>39</v>
      </c>
      <c r="K4" s="354" t="s">
        <v>40</v>
      </c>
    </row>
    <row r="5" spans="1:11" ht="18.75" customHeight="1">
      <c r="A5" s="583"/>
      <c r="B5" s="588"/>
      <c r="C5" s="610"/>
      <c r="D5" s="611"/>
      <c r="E5" s="329" t="s">
        <v>41</v>
      </c>
      <c r="F5" s="329" t="s">
        <v>41</v>
      </c>
      <c r="G5" s="328" t="s">
        <v>42</v>
      </c>
      <c r="J5" s="353" t="s">
        <v>43</v>
      </c>
      <c r="K5" s="354" t="s">
        <v>44</v>
      </c>
    </row>
    <row r="6" spans="1:11" ht="18.75" customHeight="1">
      <c r="A6" s="583"/>
      <c r="B6" s="588"/>
      <c r="C6" s="610"/>
      <c r="D6" s="611"/>
      <c r="E6" s="566" t="s">
        <v>45</v>
      </c>
      <c r="F6" s="330" t="s">
        <v>35</v>
      </c>
      <c r="G6" s="328" t="s">
        <v>36</v>
      </c>
      <c r="J6" s="353" t="s">
        <v>46</v>
      </c>
      <c r="K6" s="354" t="s">
        <v>47</v>
      </c>
    </row>
    <row r="7" spans="1:11" ht="18.75" customHeight="1">
      <c r="A7" s="583"/>
      <c r="B7" s="588"/>
      <c r="C7" s="610"/>
      <c r="D7" s="611"/>
      <c r="E7" s="567"/>
      <c r="F7" s="330" t="s">
        <v>39</v>
      </c>
      <c r="G7" s="328" t="s">
        <v>40</v>
      </c>
      <c r="J7" s="353" t="s">
        <v>48</v>
      </c>
      <c r="K7" s="355" t="s">
        <v>49</v>
      </c>
    </row>
    <row r="8" spans="1:11" ht="32.25" customHeight="1">
      <c r="A8" s="583"/>
      <c r="B8" s="588"/>
      <c r="C8" s="610"/>
      <c r="D8" s="611"/>
      <c r="E8" s="566" t="s">
        <v>50</v>
      </c>
      <c r="F8" s="330" t="s">
        <v>43</v>
      </c>
      <c r="G8" s="331" t="s">
        <v>44</v>
      </c>
      <c r="J8" s="353" t="s">
        <v>51</v>
      </c>
      <c r="K8" s="355" t="s">
        <v>52</v>
      </c>
    </row>
    <row r="9" spans="1:11" ht="18.75" customHeight="1">
      <c r="A9" s="583"/>
      <c r="B9" s="588"/>
      <c r="C9" s="610"/>
      <c r="D9" s="611"/>
      <c r="E9" s="567"/>
      <c r="F9" s="330" t="s">
        <v>46</v>
      </c>
      <c r="G9" s="328" t="s">
        <v>47</v>
      </c>
      <c r="J9" s="327"/>
      <c r="K9" s="121"/>
    </row>
    <row r="10" spans="1:11" ht="18.75" customHeight="1">
      <c r="A10" s="583"/>
      <c r="B10" s="588"/>
      <c r="C10" s="610"/>
      <c r="D10" s="611"/>
      <c r="E10" s="566" t="s">
        <v>53</v>
      </c>
      <c r="F10" s="330" t="s">
        <v>48</v>
      </c>
      <c r="G10" s="332" t="s">
        <v>49</v>
      </c>
      <c r="J10" s="353" t="s">
        <v>54</v>
      </c>
      <c r="K10" s="355" t="s">
        <v>55</v>
      </c>
    </row>
    <row r="11" spans="1:11" ht="18.75" customHeight="1">
      <c r="A11" s="583"/>
      <c r="B11" s="588"/>
      <c r="C11" s="610"/>
      <c r="D11" s="611"/>
      <c r="E11" s="567"/>
      <c r="F11" s="330" t="s">
        <v>51</v>
      </c>
      <c r="G11" s="332" t="s">
        <v>52</v>
      </c>
      <c r="J11" s="353" t="s">
        <v>56</v>
      </c>
      <c r="K11" s="355" t="s">
        <v>57</v>
      </c>
    </row>
    <row r="12" spans="1:11" ht="25.5" customHeight="1">
      <c r="A12" s="583"/>
      <c r="B12" s="588"/>
      <c r="C12" s="560" t="s">
        <v>58</v>
      </c>
      <c r="D12" s="561"/>
      <c r="E12" s="561"/>
      <c r="F12" s="333"/>
      <c r="G12" s="332"/>
      <c r="J12" s="353" t="s">
        <v>59</v>
      </c>
      <c r="K12" s="356" t="s">
        <v>60</v>
      </c>
    </row>
    <row r="13" spans="1:11" ht="18.75" customHeight="1">
      <c r="A13" s="583"/>
      <c r="B13" s="588"/>
      <c r="C13" s="596" t="s">
        <v>61</v>
      </c>
      <c r="D13" s="596"/>
      <c r="E13" s="568" t="s">
        <v>62</v>
      </c>
      <c r="F13" s="334" t="s">
        <v>63</v>
      </c>
      <c r="G13" s="332" t="s">
        <v>64</v>
      </c>
      <c r="J13" s="353" t="s">
        <v>65</v>
      </c>
      <c r="K13" s="355" t="s">
        <v>66</v>
      </c>
    </row>
    <row r="14" spans="1:11" ht="18.75" customHeight="1">
      <c r="A14" s="583"/>
      <c r="B14" s="588"/>
      <c r="C14" s="597"/>
      <c r="D14" s="597"/>
      <c r="E14" s="568"/>
      <c r="F14" s="333"/>
      <c r="G14" s="332"/>
      <c r="J14" s="353" t="s">
        <v>67</v>
      </c>
      <c r="K14" s="355" t="s">
        <v>68</v>
      </c>
    </row>
    <row r="15" spans="1:11" ht="18.75" customHeight="1">
      <c r="A15" s="583"/>
      <c r="B15" s="588"/>
      <c r="C15" s="597"/>
      <c r="D15" s="597"/>
      <c r="E15" s="568"/>
      <c r="F15" s="335"/>
      <c r="G15" s="332"/>
      <c r="J15" s="353" t="s">
        <v>69</v>
      </c>
      <c r="K15" s="357" t="s">
        <v>70</v>
      </c>
    </row>
    <row r="16" spans="1:11" ht="18.75" customHeight="1">
      <c r="A16" s="583"/>
      <c r="B16" s="588"/>
      <c r="C16" s="597"/>
      <c r="D16" s="597" t="s">
        <v>71</v>
      </c>
      <c r="E16" s="569" t="s">
        <v>72</v>
      </c>
      <c r="F16" s="330" t="s">
        <v>54</v>
      </c>
      <c r="G16" s="332" t="s">
        <v>55</v>
      </c>
      <c r="J16" s="338" t="s">
        <v>73</v>
      </c>
      <c r="K16" s="339" t="s">
        <v>74</v>
      </c>
    </row>
    <row r="17" spans="1:11" ht="18.75" customHeight="1">
      <c r="A17" s="583"/>
      <c r="B17" s="588"/>
      <c r="C17" s="597"/>
      <c r="D17" s="597"/>
      <c r="E17" s="570"/>
      <c r="F17" s="330" t="s">
        <v>56</v>
      </c>
      <c r="G17" s="332" t="s">
        <v>57</v>
      </c>
      <c r="J17" s="353" t="s">
        <v>75</v>
      </c>
      <c r="K17" s="356" t="s">
        <v>76</v>
      </c>
    </row>
    <row r="18" spans="1:11" ht="18.75" customHeight="1">
      <c r="A18" s="583"/>
      <c r="B18" s="588"/>
      <c r="C18" s="597"/>
      <c r="D18" s="597"/>
      <c r="E18" s="570"/>
      <c r="F18" s="330" t="s">
        <v>59</v>
      </c>
      <c r="G18" s="336" t="s">
        <v>60</v>
      </c>
      <c r="J18" s="353" t="s">
        <v>77</v>
      </c>
      <c r="K18" s="358" t="s">
        <v>78</v>
      </c>
    </row>
    <row r="19" spans="1:11" ht="18.75" customHeight="1">
      <c r="A19" s="583"/>
      <c r="B19" s="588"/>
      <c r="C19" s="597"/>
      <c r="D19" s="597"/>
      <c r="E19" s="570"/>
      <c r="F19" s="330" t="s">
        <v>65</v>
      </c>
      <c r="G19" s="332" t="s">
        <v>66</v>
      </c>
      <c r="J19" s="353" t="s">
        <v>79</v>
      </c>
      <c r="K19" s="356" t="s">
        <v>80</v>
      </c>
    </row>
    <row r="20" spans="1:11" ht="18.75" customHeight="1">
      <c r="A20" s="583"/>
      <c r="B20" s="588"/>
      <c r="C20" s="597"/>
      <c r="D20" s="597"/>
      <c r="E20" s="570"/>
      <c r="F20" s="330" t="s">
        <v>67</v>
      </c>
      <c r="G20" s="332" t="s">
        <v>68</v>
      </c>
      <c r="J20" s="353" t="s">
        <v>81</v>
      </c>
      <c r="K20" s="356" t="s">
        <v>82</v>
      </c>
    </row>
    <row r="21" spans="1:11" ht="18.75" customHeight="1">
      <c r="A21" s="583"/>
      <c r="B21" s="588"/>
      <c r="C21" s="597"/>
      <c r="D21" s="597"/>
      <c r="E21" s="570"/>
      <c r="F21" s="330" t="s">
        <v>69</v>
      </c>
      <c r="G21" s="337" t="s">
        <v>70</v>
      </c>
      <c r="J21" s="353" t="s">
        <v>83</v>
      </c>
      <c r="K21" s="356" t="s">
        <v>84</v>
      </c>
    </row>
    <row r="22" spans="1:11" ht="18.75" customHeight="1">
      <c r="A22" s="583"/>
      <c r="B22" s="588"/>
      <c r="C22" s="597"/>
      <c r="D22" s="597"/>
      <c r="E22" s="570"/>
      <c r="F22" s="338" t="s">
        <v>73</v>
      </c>
      <c r="G22" s="339" t="s">
        <v>85</v>
      </c>
      <c r="J22" s="353" t="s">
        <v>86</v>
      </c>
      <c r="K22" s="355" t="s">
        <v>87</v>
      </c>
    </row>
    <row r="23" spans="1:11" ht="18.75" customHeight="1">
      <c r="A23" s="583"/>
      <c r="B23" s="588"/>
      <c r="C23" s="597"/>
      <c r="D23" s="597"/>
      <c r="E23" s="570"/>
      <c r="F23" s="330" t="s">
        <v>75</v>
      </c>
      <c r="G23" s="336" t="s">
        <v>76</v>
      </c>
      <c r="J23" s="353" t="s">
        <v>88</v>
      </c>
      <c r="K23" s="355" t="s">
        <v>89</v>
      </c>
    </row>
    <row r="24" spans="1:11" ht="18.75" customHeight="1">
      <c r="A24" s="583"/>
      <c r="B24" s="588"/>
      <c r="C24" s="597"/>
      <c r="D24" s="597"/>
      <c r="E24" s="570"/>
      <c r="F24" s="330" t="s">
        <v>77</v>
      </c>
      <c r="G24" s="339" t="s">
        <v>78</v>
      </c>
      <c r="J24" s="353" t="s">
        <v>90</v>
      </c>
      <c r="K24" s="355" t="s">
        <v>91</v>
      </c>
    </row>
    <row r="25" spans="1:11" ht="18.75" customHeight="1">
      <c r="A25" s="583"/>
      <c r="B25" s="588"/>
      <c r="C25" s="597"/>
      <c r="D25" s="597"/>
      <c r="E25" s="570"/>
      <c r="F25" s="330" t="s">
        <v>79</v>
      </c>
      <c r="G25" s="336" t="s">
        <v>80</v>
      </c>
      <c r="J25" s="353" t="s">
        <v>92</v>
      </c>
      <c r="K25" s="355" t="s">
        <v>93</v>
      </c>
    </row>
    <row r="26" spans="1:11" ht="18.75" customHeight="1">
      <c r="A26" s="583"/>
      <c r="B26" s="588"/>
      <c r="C26" s="597"/>
      <c r="D26" s="597"/>
      <c r="E26" s="570"/>
      <c r="F26" s="330" t="s">
        <v>81</v>
      </c>
      <c r="G26" s="336" t="s">
        <v>82</v>
      </c>
      <c r="J26" s="353" t="s">
        <v>94</v>
      </c>
      <c r="K26" s="356" t="s">
        <v>95</v>
      </c>
    </row>
    <row r="27" spans="1:11" ht="18.75" customHeight="1">
      <c r="A27" s="583"/>
      <c r="B27" s="588"/>
      <c r="C27" s="597"/>
      <c r="D27" s="597"/>
      <c r="E27" s="570"/>
      <c r="F27" s="330" t="s">
        <v>83</v>
      </c>
      <c r="G27" s="336" t="s">
        <v>96</v>
      </c>
      <c r="J27" s="327"/>
      <c r="K27" s="359"/>
    </row>
    <row r="28" spans="1:11" ht="18.75" customHeight="1">
      <c r="A28" s="583"/>
      <c r="B28" s="588"/>
      <c r="C28" s="597"/>
      <c r="D28" s="597"/>
      <c r="E28" s="570"/>
      <c r="F28" s="330" t="s">
        <v>86</v>
      </c>
      <c r="G28" s="332" t="s">
        <v>87</v>
      </c>
      <c r="J28" s="353" t="s">
        <v>97</v>
      </c>
      <c r="K28" s="355" t="s">
        <v>98</v>
      </c>
    </row>
    <row r="29" spans="1:11" ht="18.75" customHeight="1">
      <c r="A29" s="583"/>
      <c r="B29" s="588"/>
      <c r="C29" s="597"/>
      <c r="D29" s="597"/>
      <c r="E29" s="571"/>
      <c r="F29" s="330" t="s">
        <v>88</v>
      </c>
      <c r="G29" s="332" t="s">
        <v>99</v>
      </c>
      <c r="J29" s="360"/>
      <c r="K29" s="354"/>
    </row>
    <row r="30" spans="1:11" ht="18.75" customHeight="1">
      <c r="A30" s="583"/>
      <c r="B30" s="588"/>
      <c r="C30" s="597"/>
      <c r="D30" s="597"/>
      <c r="E30" s="571"/>
      <c r="F30" s="330" t="s">
        <v>90</v>
      </c>
      <c r="G30" s="332" t="s">
        <v>91</v>
      </c>
      <c r="J30" s="338" t="s">
        <v>100</v>
      </c>
      <c r="K30" s="361" t="s">
        <v>101</v>
      </c>
    </row>
    <row r="31" spans="1:11" ht="18.75" customHeight="1">
      <c r="A31" s="583"/>
      <c r="B31" s="588"/>
      <c r="C31" s="597"/>
      <c r="D31" s="597"/>
      <c r="E31" s="571"/>
      <c r="F31" s="330" t="s">
        <v>92</v>
      </c>
      <c r="G31" s="332" t="s">
        <v>93</v>
      </c>
      <c r="J31" s="121"/>
      <c r="K31" s="121"/>
    </row>
    <row r="32" spans="1:11" ht="18.75" customHeight="1">
      <c r="A32" s="583"/>
      <c r="B32" s="588"/>
      <c r="C32" s="597"/>
      <c r="D32" s="597"/>
      <c r="E32" s="571"/>
      <c r="F32" s="330" t="s">
        <v>94</v>
      </c>
      <c r="G32" s="336" t="s">
        <v>95</v>
      </c>
      <c r="J32" s="362"/>
      <c r="K32" s="363"/>
    </row>
    <row r="33" spans="1:11" ht="18.75" customHeight="1">
      <c r="A33" s="583"/>
      <c r="B33" s="588"/>
      <c r="C33" s="597"/>
      <c r="D33" s="597"/>
      <c r="E33" s="571"/>
      <c r="F33" s="327"/>
      <c r="G33" s="332"/>
      <c r="J33" s="364"/>
      <c r="K33" s="363"/>
    </row>
    <row r="34" spans="1:11" ht="18.75" customHeight="1">
      <c r="A34" s="583"/>
      <c r="B34" s="588"/>
      <c r="C34" s="597"/>
      <c r="D34" s="597"/>
      <c r="E34" s="572"/>
      <c r="F34" s="340"/>
      <c r="G34" s="336"/>
      <c r="J34" s="365"/>
      <c r="K34" s="363"/>
    </row>
    <row r="35" spans="1:11" ht="18.75" customHeight="1">
      <c r="A35" s="583"/>
      <c r="B35" s="588"/>
      <c r="C35" s="597"/>
      <c r="D35" s="562" t="s">
        <v>102</v>
      </c>
      <c r="E35" s="563"/>
      <c r="F35" s="341"/>
      <c r="G35" s="336"/>
      <c r="J35" s="365"/>
      <c r="K35" s="363"/>
    </row>
    <row r="36" spans="1:11" ht="18.75" customHeight="1">
      <c r="A36" s="583"/>
      <c r="B36" s="588"/>
      <c r="C36" s="597"/>
      <c r="D36" s="564" t="s">
        <v>103</v>
      </c>
      <c r="E36" s="565"/>
      <c r="F36" s="341"/>
      <c r="G36" s="336" t="s">
        <v>104</v>
      </c>
    </row>
    <row r="37" spans="1:11" ht="18.75" customHeight="1">
      <c r="A37" s="583"/>
      <c r="B37" s="588"/>
      <c r="C37" s="597"/>
      <c r="D37" s="596" t="s">
        <v>105</v>
      </c>
      <c r="E37" s="569" t="s">
        <v>62</v>
      </c>
      <c r="F37" s="327" t="s">
        <v>63</v>
      </c>
      <c r="G37" s="336" t="s">
        <v>106</v>
      </c>
    </row>
    <row r="38" spans="1:11" ht="18.75" customHeight="1">
      <c r="A38" s="583"/>
      <c r="B38" s="588"/>
      <c r="C38" s="597"/>
      <c r="D38" s="597"/>
      <c r="E38" s="570"/>
      <c r="F38" s="327"/>
      <c r="G38" s="332"/>
    </row>
    <row r="39" spans="1:11" ht="18.75" customHeight="1">
      <c r="A39" s="583"/>
      <c r="B39" s="588"/>
      <c r="C39" s="597"/>
      <c r="D39" s="597"/>
      <c r="E39" s="572"/>
      <c r="F39" s="342"/>
      <c r="G39" s="336"/>
    </row>
    <row r="40" spans="1:11" ht="18.75" customHeight="1">
      <c r="A40" s="583"/>
      <c r="B40" s="588"/>
      <c r="C40" s="597"/>
      <c r="D40" s="597"/>
      <c r="E40" s="570"/>
      <c r="F40" s="327" t="s">
        <v>75</v>
      </c>
      <c r="G40" s="336" t="s">
        <v>107</v>
      </c>
    </row>
    <row r="41" spans="1:11" ht="18.75" customHeight="1">
      <c r="A41" s="583"/>
      <c r="B41" s="588"/>
      <c r="C41" s="597"/>
      <c r="D41" s="597"/>
      <c r="E41" s="570"/>
      <c r="F41" s="327" t="s">
        <v>77</v>
      </c>
      <c r="G41" s="339" t="s">
        <v>108</v>
      </c>
      <c r="H41" s="324" t="s">
        <v>109</v>
      </c>
    </row>
    <row r="42" spans="1:11" ht="18.75" customHeight="1">
      <c r="A42" s="583"/>
      <c r="B42" s="588"/>
      <c r="C42" s="597"/>
      <c r="D42" s="597"/>
      <c r="E42" s="570"/>
      <c r="F42" s="327" t="s">
        <v>110</v>
      </c>
      <c r="G42" s="332" t="s">
        <v>111</v>
      </c>
    </row>
    <row r="43" spans="1:11" ht="18.75" customHeight="1">
      <c r="A43" s="583"/>
      <c r="B43" s="588"/>
      <c r="C43" s="597"/>
      <c r="D43" s="597"/>
      <c r="E43" s="570"/>
      <c r="F43" s="327" t="s">
        <v>79</v>
      </c>
      <c r="G43" s="336" t="s">
        <v>79</v>
      </c>
    </row>
    <row r="44" spans="1:11" ht="18.75" customHeight="1">
      <c r="A44" s="583"/>
      <c r="B44" s="588"/>
      <c r="C44" s="597"/>
      <c r="D44" s="597"/>
      <c r="E44" s="570"/>
      <c r="F44" s="327" t="s">
        <v>81</v>
      </c>
      <c r="G44" s="336" t="s">
        <v>82</v>
      </c>
    </row>
    <row r="45" spans="1:11" ht="18.75" customHeight="1">
      <c r="A45" s="583"/>
      <c r="B45" s="588"/>
      <c r="C45" s="597"/>
      <c r="D45" s="597"/>
      <c r="E45" s="570"/>
      <c r="F45" s="327" t="s">
        <v>83</v>
      </c>
      <c r="G45" s="336" t="s">
        <v>84</v>
      </c>
    </row>
    <row r="46" spans="1:11" ht="18.75" customHeight="1">
      <c r="A46" s="583"/>
      <c r="B46" s="588"/>
      <c r="C46" s="597"/>
      <c r="D46" s="597"/>
      <c r="E46" s="570"/>
      <c r="F46" s="327" t="s">
        <v>86</v>
      </c>
      <c r="G46" s="332" t="s">
        <v>87</v>
      </c>
    </row>
    <row r="47" spans="1:11" ht="18.75" customHeight="1">
      <c r="A47" s="583"/>
      <c r="B47" s="588"/>
      <c r="C47" s="597"/>
      <c r="D47" s="597"/>
      <c r="E47" s="570"/>
      <c r="F47" s="327" t="s">
        <v>112</v>
      </c>
      <c r="G47" s="332" t="s">
        <v>113</v>
      </c>
    </row>
    <row r="48" spans="1:11" ht="18.75" customHeight="1">
      <c r="A48" s="583"/>
      <c r="B48" s="588"/>
      <c r="C48" s="597"/>
      <c r="D48" s="597"/>
      <c r="E48" s="570"/>
      <c r="F48" s="327" t="s">
        <v>114</v>
      </c>
      <c r="G48" s="332" t="s">
        <v>115</v>
      </c>
    </row>
    <row r="49" spans="1:7" ht="18.75" customHeight="1">
      <c r="A49" s="583"/>
      <c r="B49" s="588"/>
      <c r="C49" s="597"/>
      <c r="D49" s="597"/>
      <c r="E49" s="570"/>
      <c r="F49" s="327" t="s">
        <v>88</v>
      </c>
      <c r="G49" s="332" t="s">
        <v>116</v>
      </c>
    </row>
    <row r="50" spans="1:7" ht="18.75" customHeight="1">
      <c r="A50" s="583"/>
      <c r="B50" s="588"/>
      <c r="C50" s="597"/>
      <c r="D50" s="597"/>
      <c r="E50" s="570"/>
      <c r="F50" s="327" t="s">
        <v>90</v>
      </c>
      <c r="G50" s="332" t="s">
        <v>91</v>
      </c>
    </row>
    <row r="51" spans="1:7" ht="18.75" customHeight="1">
      <c r="A51" s="583"/>
      <c r="B51" s="588"/>
      <c r="C51" s="597"/>
      <c r="D51" s="597"/>
      <c r="E51" s="570"/>
      <c r="F51" s="327" t="s">
        <v>92</v>
      </c>
      <c r="G51" s="332" t="s">
        <v>93</v>
      </c>
    </row>
    <row r="52" spans="1:7" ht="18.75" customHeight="1">
      <c r="A52" s="583"/>
      <c r="B52" s="588"/>
      <c r="C52" s="597"/>
      <c r="D52" s="597"/>
      <c r="E52" s="570"/>
      <c r="F52" s="327" t="s">
        <v>117</v>
      </c>
      <c r="G52" s="332" t="s">
        <v>118</v>
      </c>
    </row>
    <row r="53" spans="1:7" ht="18.75" customHeight="1">
      <c r="A53" s="583"/>
      <c r="B53" s="588"/>
      <c r="C53" s="597"/>
      <c r="D53" s="597"/>
      <c r="E53" s="570"/>
      <c r="F53" s="327" t="s">
        <v>94</v>
      </c>
      <c r="G53" s="336" t="s">
        <v>119</v>
      </c>
    </row>
    <row r="54" spans="1:7" ht="18.75" customHeight="1">
      <c r="A54" s="583"/>
      <c r="B54" s="588"/>
      <c r="C54" s="597"/>
      <c r="D54" s="597"/>
      <c r="E54" s="571"/>
      <c r="F54" s="328"/>
      <c r="G54" s="328"/>
    </row>
    <row r="55" spans="1:7" ht="18.75" customHeight="1">
      <c r="A55" s="583"/>
      <c r="B55" s="588"/>
      <c r="C55" s="597"/>
      <c r="D55" s="597"/>
      <c r="E55" s="572"/>
      <c r="F55" s="343"/>
      <c r="G55" s="332"/>
    </row>
    <row r="56" spans="1:7" ht="18.75" customHeight="1">
      <c r="A56" s="583"/>
      <c r="B56" s="588"/>
      <c r="C56" s="597"/>
      <c r="D56" s="574" t="s">
        <v>120</v>
      </c>
      <c r="E56" s="573"/>
      <c r="F56" s="344"/>
      <c r="G56" s="332"/>
    </row>
    <row r="57" spans="1:7" ht="18.75" customHeight="1">
      <c r="A57" s="583"/>
      <c r="B57" s="588"/>
      <c r="C57" s="622" t="s">
        <v>121</v>
      </c>
      <c r="D57" s="623"/>
      <c r="E57" s="623"/>
      <c r="F57" s="341"/>
      <c r="G57" s="332"/>
    </row>
    <row r="58" spans="1:7" ht="18.75" customHeight="1">
      <c r="A58" s="583"/>
      <c r="B58" s="588"/>
      <c r="C58" s="624" t="s">
        <v>122</v>
      </c>
      <c r="D58" s="625"/>
      <c r="E58" s="625"/>
      <c r="F58" s="344"/>
      <c r="G58" s="345" t="s">
        <v>123</v>
      </c>
    </row>
    <row r="59" spans="1:7" ht="39" customHeight="1">
      <c r="A59" s="583"/>
      <c r="B59" s="588"/>
      <c r="C59" s="626"/>
      <c r="D59" s="627"/>
      <c r="E59" s="628"/>
      <c r="F59" s="346" t="s">
        <v>124</v>
      </c>
      <c r="G59" s="332" t="s">
        <v>125</v>
      </c>
    </row>
    <row r="60" spans="1:7" s="323" customFormat="1" ht="18.75" customHeight="1">
      <c r="A60" s="584"/>
      <c r="B60" s="574" t="s">
        <v>126</v>
      </c>
      <c r="C60" s="573"/>
      <c r="D60" s="573"/>
      <c r="E60" s="573"/>
      <c r="F60" s="344"/>
      <c r="G60" s="332"/>
    </row>
    <row r="61" spans="1:7" s="323" customFormat="1" ht="18.75" customHeight="1">
      <c r="A61" s="347"/>
      <c r="B61" s="348"/>
      <c r="C61" s="349"/>
      <c r="D61" s="349"/>
      <c r="E61" s="349"/>
      <c r="F61" s="349"/>
    </row>
    <row r="62" spans="1:7" ht="18.75" customHeight="1">
      <c r="A62" s="585" t="s">
        <v>127</v>
      </c>
      <c r="B62" s="608" t="s">
        <v>128</v>
      </c>
      <c r="C62" s="612"/>
      <c r="D62" s="609"/>
      <c r="E62" s="326"/>
      <c r="F62" s="330" t="s">
        <v>97</v>
      </c>
      <c r="G62" s="332" t="s">
        <v>98</v>
      </c>
    </row>
    <row r="63" spans="1:7" ht="18.75" customHeight="1">
      <c r="A63" s="585"/>
      <c r="B63" s="610"/>
      <c r="C63" s="613"/>
      <c r="D63" s="611"/>
      <c r="E63" s="350" t="s">
        <v>129</v>
      </c>
      <c r="F63" s="351"/>
      <c r="G63" s="328" t="s">
        <v>130</v>
      </c>
    </row>
    <row r="64" spans="1:7" ht="18.75" customHeight="1">
      <c r="A64" s="585"/>
      <c r="B64" s="610"/>
      <c r="C64" s="613"/>
      <c r="D64" s="611"/>
      <c r="E64" s="326"/>
      <c r="F64" s="338" t="s">
        <v>100</v>
      </c>
      <c r="G64" s="327" t="s">
        <v>101</v>
      </c>
    </row>
    <row r="65" spans="1:7" ht="18.75" customHeight="1">
      <c r="A65" s="585"/>
      <c r="B65" s="610"/>
      <c r="C65" s="613"/>
      <c r="D65" s="611"/>
      <c r="E65" s="326"/>
      <c r="F65" s="327"/>
      <c r="G65" s="327"/>
    </row>
    <row r="66" spans="1:7" s="323" customFormat="1" ht="18.75" customHeight="1">
      <c r="A66" s="585"/>
      <c r="B66" s="614"/>
      <c r="C66" s="615"/>
      <c r="D66" s="615"/>
      <c r="E66" s="366" t="s">
        <v>131</v>
      </c>
      <c r="F66" s="367"/>
      <c r="G66" s="345"/>
    </row>
    <row r="67" spans="1:7" s="323" customFormat="1" ht="18.75" customHeight="1">
      <c r="A67" s="368"/>
      <c r="B67" s="369"/>
      <c r="C67" s="369"/>
      <c r="D67" s="369"/>
      <c r="E67" s="366"/>
      <c r="F67" s="366"/>
      <c r="G67" s="370"/>
    </row>
    <row r="68" spans="1:7" ht="21.75" customHeight="1">
      <c r="A68" s="586" t="s">
        <v>132</v>
      </c>
      <c r="B68" s="576" t="s">
        <v>133</v>
      </c>
      <c r="C68" s="577"/>
      <c r="D68" s="577"/>
      <c r="E68" s="577"/>
      <c r="F68" s="371"/>
      <c r="G68" s="328" t="s">
        <v>134</v>
      </c>
    </row>
    <row r="69" spans="1:7" ht="21.75" customHeight="1">
      <c r="A69" s="586"/>
      <c r="B69" s="578" t="s">
        <v>135</v>
      </c>
      <c r="C69" s="579"/>
      <c r="D69" s="579"/>
      <c r="E69" s="579"/>
      <c r="F69" s="373"/>
      <c r="G69" s="328" t="s">
        <v>136</v>
      </c>
    </row>
    <row r="70" spans="1:7" ht="21.75" customHeight="1">
      <c r="A70" s="586"/>
      <c r="B70" s="578" t="s">
        <v>137</v>
      </c>
      <c r="C70" s="579"/>
      <c r="D70" s="579"/>
      <c r="E70" s="579"/>
      <c r="F70" s="373"/>
      <c r="G70" s="328" t="s">
        <v>138</v>
      </c>
    </row>
    <row r="71" spans="1:7" ht="21.75" customHeight="1">
      <c r="A71" s="368"/>
      <c r="B71" s="372"/>
      <c r="C71" s="372"/>
      <c r="D71" s="372"/>
      <c r="E71" s="372"/>
      <c r="F71" s="372"/>
      <c r="G71" s="374"/>
    </row>
    <row r="72" spans="1:7" ht="18.75" customHeight="1">
      <c r="A72" s="582" t="s">
        <v>139</v>
      </c>
      <c r="B72" s="589" t="s">
        <v>140</v>
      </c>
      <c r="C72" s="616" t="s">
        <v>141</v>
      </c>
      <c r="D72" s="617"/>
      <c r="E72" s="618"/>
      <c r="F72" s="375" t="s">
        <v>142</v>
      </c>
      <c r="G72" s="328" t="s">
        <v>143</v>
      </c>
    </row>
    <row r="73" spans="1:7" ht="18.75" customHeight="1">
      <c r="A73" s="583"/>
      <c r="B73" s="590"/>
      <c r="C73" s="619"/>
      <c r="D73" s="620"/>
      <c r="E73" s="621"/>
      <c r="F73" s="364" t="s">
        <v>144</v>
      </c>
      <c r="G73" s="328" t="s">
        <v>144</v>
      </c>
    </row>
    <row r="74" spans="1:7" ht="18.75" customHeight="1">
      <c r="A74" s="583"/>
      <c r="B74" s="590"/>
      <c r="C74" s="619"/>
      <c r="D74" s="620"/>
      <c r="E74" s="621"/>
      <c r="F74" s="364" t="s">
        <v>145</v>
      </c>
      <c r="G74" s="328" t="s">
        <v>146</v>
      </c>
    </row>
    <row r="75" spans="1:7" ht="18.75" customHeight="1">
      <c r="A75" s="583"/>
      <c r="B75" s="590"/>
      <c r="C75" s="619"/>
      <c r="D75" s="620"/>
      <c r="E75" s="621"/>
      <c r="F75" s="376" t="s">
        <v>147</v>
      </c>
      <c r="G75" s="328" t="s">
        <v>148</v>
      </c>
    </row>
    <row r="76" spans="1:7" ht="18.75" customHeight="1">
      <c r="A76" s="583"/>
      <c r="B76" s="590"/>
      <c r="C76" s="619"/>
      <c r="D76" s="620"/>
      <c r="E76" s="621"/>
      <c r="F76" s="376" t="s">
        <v>149</v>
      </c>
      <c r="G76" s="328" t="s">
        <v>150</v>
      </c>
    </row>
    <row r="77" spans="1:7" ht="18.75" customHeight="1">
      <c r="A77" s="583"/>
      <c r="B77" s="590"/>
      <c r="C77" s="619"/>
      <c r="D77" s="620"/>
      <c r="E77" s="621"/>
      <c r="F77" s="376" t="s">
        <v>151</v>
      </c>
      <c r="G77" s="328" t="s">
        <v>152</v>
      </c>
    </row>
    <row r="78" spans="1:7" ht="18.75" customHeight="1">
      <c r="A78" s="583"/>
      <c r="B78" s="590"/>
      <c r="C78" s="619"/>
      <c r="D78" s="620"/>
      <c r="E78" s="621"/>
      <c r="F78" s="376" t="s">
        <v>153</v>
      </c>
      <c r="G78" s="328" t="s">
        <v>154</v>
      </c>
    </row>
    <row r="79" spans="1:7" ht="18.75" customHeight="1">
      <c r="A79" s="583"/>
      <c r="B79" s="590"/>
      <c r="C79" s="377"/>
      <c r="D79" s="580" t="s">
        <v>155</v>
      </c>
      <c r="E79" s="580"/>
      <c r="F79" s="378"/>
      <c r="G79" s="328"/>
    </row>
    <row r="80" spans="1:7" ht="18.75" customHeight="1">
      <c r="A80" s="583"/>
      <c r="B80" s="590"/>
      <c r="C80" s="605"/>
      <c r="D80" s="606"/>
      <c r="E80" s="607"/>
      <c r="F80" s="328" t="s">
        <v>156</v>
      </c>
      <c r="G80" s="328" t="s">
        <v>156</v>
      </c>
    </row>
    <row r="81" spans="1:7" ht="18.75" customHeight="1">
      <c r="A81" s="583"/>
      <c r="B81" s="590"/>
      <c r="C81" s="605"/>
      <c r="D81" s="606"/>
      <c r="E81" s="607"/>
      <c r="F81" s="328" t="s">
        <v>157</v>
      </c>
      <c r="G81" s="328" t="s">
        <v>157</v>
      </c>
    </row>
    <row r="82" spans="1:7" ht="18.75" customHeight="1">
      <c r="A82" s="583"/>
      <c r="B82" s="590"/>
      <c r="C82" s="605"/>
      <c r="D82" s="606"/>
      <c r="E82" s="607"/>
      <c r="F82" s="328"/>
      <c r="G82" s="328"/>
    </row>
    <row r="83" spans="1:7" ht="18.75" customHeight="1">
      <c r="A83" s="583"/>
      <c r="B83" s="590"/>
      <c r="C83" s="379"/>
      <c r="D83" s="580" t="s">
        <v>158</v>
      </c>
      <c r="E83" s="580"/>
      <c r="F83" s="378"/>
      <c r="G83" s="328"/>
    </row>
    <row r="84" spans="1:7" ht="18.75" customHeight="1">
      <c r="A84" s="583"/>
      <c r="B84" s="574" t="s">
        <v>159</v>
      </c>
      <c r="C84" s="573"/>
      <c r="D84" s="573"/>
      <c r="E84" s="573"/>
      <c r="F84" s="344"/>
      <c r="G84" s="328" t="s">
        <v>160</v>
      </c>
    </row>
    <row r="85" spans="1:7" ht="18.75" customHeight="1">
      <c r="A85" s="583"/>
      <c r="B85" s="591" t="s">
        <v>161</v>
      </c>
      <c r="C85" s="602" t="s">
        <v>162</v>
      </c>
      <c r="D85" s="603"/>
      <c r="E85" s="604"/>
      <c r="F85" s="328" t="s">
        <v>163</v>
      </c>
      <c r="G85" s="328" t="s">
        <v>164</v>
      </c>
    </row>
    <row r="86" spans="1:7" ht="18.75" customHeight="1">
      <c r="A86" s="583"/>
      <c r="B86" s="592"/>
      <c r="C86" s="605"/>
      <c r="D86" s="606"/>
      <c r="E86" s="607"/>
      <c r="F86" s="328" t="s">
        <v>165</v>
      </c>
      <c r="G86" s="328" t="s">
        <v>166</v>
      </c>
    </row>
    <row r="87" spans="1:7" ht="18.75" customHeight="1">
      <c r="A87" s="583"/>
      <c r="B87" s="592"/>
      <c r="C87" s="605"/>
      <c r="D87" s="606"/>
      <c r="E87" s="607"/>
      <c r="F87" s="328" t="s">
        <v>167</v>
      </c>
      <c r="G87" s="328" t="s">
        <v>168</v>
      </c>
    </row>
    <row r="88" spans="1:7" ht="18.75" customHeight="1">
      <c r="A88" s="583"/>
      <c r="B88" s="592"/>
      <c r="C88" s="605"/>
      <c r="D88" s="606"/>
      <c r="E88" s="607"/>
      <c r="F88" s="328" t="s">
        <v>169</v>
      </c>
      <c r="G88" s="328" t="s">
        <v>170</v>
      </c>
    </row>
    <row r="89" spans="1:7" ht="18.75" customHeight="1">
      <c r="A89" s="583"/>
      <c r="B89" s="592"/>
      <c r="C89" s="605"/>
      <c r="D89" s="606"/>
      <c r="E89" s="607"/>
      <c r="F89" s="328" t="s">
        <v>171</v>
      </c>
      <c r="G89" s="328" t="s">
        <v>172</v>
      </c>
    </row>
    <row r="90" spans="1:7" ht="18.75" customHeight="1">
      <c r="A90" s="583"/>
      <c r="B90" s="592"/>
      <c r="C90" s="605"/>
      <c r="D90" s="606"/>
      <c r="E90" s="607"/>
      <c r="F90" s="328" t="s">
        <v>173</v>
      </c>
      <c r="G90" s="328" t="s">
        <v>174</v>
      </c>
    </row>
    <row r="91" spans="1:7" ht="18.75" customHeight="1">
      <c r="A91" s="583"/>
      <c r="B91" s="592"/>
      <c r="C91" s="379"/>
      <c r="D91" s="573" t="s">
        <v>175</v>
      </c>
      <c r="E91" s="573"/>
      <c r="F91" s="380"/>
      <c r="G91" s="328"/>
    </row>
    <row r="92" spans="1:7" ht="18.75" customHeight="1">
      <c r="A92" s="583"/>
      <c r="B92" s="574" t="s">
        <v>176</v>
      </c>
      <c r="C92" s="573"/>
      <c r="D92" s="573"/>
      <c r="E92" s="573"/>
      <c r="F92" s="344"/>
      <c r="G92" s="328" t="s">
        <v>177</v>
      </c>
    </row>
    <row r="93" spans="1:7" ht="25.5" customHeight="1">
      <c r="A93" s="583"/>
      <c r="B93" s="593" t="s">
        <v>178</v>
      </c>
      <c r="C93" s="598" t="s">
        <v>179</v>
      </c>
      <c r="D93" s="575" t="s">
        <v>180</v>
      </c>
      <c r="E93" s="575"/>
      <c r="F93" s="344"/>
      <c r="G93" s="328" t="s">
        <v>181</v>
      </c>
    </row>
    <row r="94" spans="1:7" ht="25.5" customHeight="1">
      <c r="A94" s="583"/>
      <c r="B94" s="594"/>
      <c r="C94" s="599"/>
      <c r="D94" s="575" t="s">
        <v>182</v>
      </c>
      <c r="E94" s="575"/>
      <c r="F94" s="344"/>
      <c r="G94" s="328" t="s">
        <v>183</v>
      </c>
    </row>
    <row r="95" spans="1:7" ht="25.5" customHeight="1">
      <c r="A95" s="584"/>
      <c r="B95" s="595"/>
      <c r="C95" s="600"/>
      <c r="D95" s="581" t="s">
        <v>184</v>
      </c>
      <c r="E95" s="581"/>
      <c r="F95" s="380"/>
      <c r="G95" s="328" t="s">
        <v>185</v>
      </c>
    </row>
    <row r="96" spans="1:7" ht="18.75" customHeight="1"/>
    <row r="97" spans="2:3">
      <c r="B97" s="322"/>
      <c r="C97" s="322"/>
    </row>
    <row r="98" spans="2:3">
      <c r="B98" s="322"/>
      <c r="C98" s="322"/>
    </row>
    <row r="99" spans="2:3">
      <c r="B99" s="322"/>
      <c r="C99" s="322"/>
    </row>
    <row r="100" spans="2:3">
      <c r="B100" s="322"/>
      <c r="C100" s="322"/>
    </row>
    <row r="101" spans="2:3">
      <c r="B101" s="322"/>
      <c r="C101" s="322"/>
    </row>
  </sheetData>
  <mergeCells count="47">
    <mergeCell ref="E37:E39"/>
    <mergeCell ref="E40:E55"/>
    <mergeCell ref="C85:E90"/>
    <mergeCell ref="C3:D11"/>
    <mergeCell ref="C80:E82"/>
    <mergeCell ref="B62:D66"/>
    <mergeCell ref="C72:E78"/>
    <mergeCell ref="B84:E84"/>
    <mergeCell ref="D56:E56"/>
    <mergeCell ref="C57:E57"/>
    <mergeCell ref="C58:E58"/>
    <mergeCell ref="C59:E59"/>
    <mergeCell ref="B60:E60"/>
    <mergeCell ref="D95:E95"/>
    <mergeCell ref="A3:A60"/>
    <mergeCell ref="A62:A66"/>
    <mergeCell ref="A68:A70"/>
    <mergeCell ref="A72:A95"/>
    <mergeCell ref="B3:B59"/>
    <mergeCell ref="B72:B83"/>
    <mergeCell ref="B85:B91"/>
    <mergeCell ref="B93:B95"/>
    <mergeCell ref="C13:C56"/>
    <mergeCell ref="C93:C95"/>
    <mergeCell ref="D13:D15"/>
    <mergeCell ref="D16:D34"/>
    <mergeCell ref="D37:D55"/>
    <mergeCell ref="E3:E4"/>
    <mergeCell ref="E6:E7"/>
    <mergeCell ref="D91:E91"/>
    <mergeCell ref="B92:E92"/>
    <mergeCell ref="D93:E93"/>
    <mergeCell ref="D94:E94"/>
    <mergeCell ref="B68:E68"/>
    <mergeCell ref="B69:E69"/>
    <mergeCell ref="B70:E70"/>
    <mergeCell ref="D79:E79"/>
    <mergeCell ref="D83:E83"/>
    <mergeCell ref="A1:E1"/>
    <mergeCell ref="A2:E2"/>
    <mergeCell ref="C12:E12"/>
    <mergeCell ref="D35:E35"/>
    <mergeCell ref="D36:E36"/>
    <mergeCell ref="E8:E9"/>
    <mergeCell ref="E10:E11"/>
    <mergeCell ref="E13:E15"/>
    <mergeCell ref="E16:E34"/>
  </mergeCells>
  <phoneticPr fontId="53"/>
  <pageMargins left="0.25" right="0.25" top="0.75" bottom="0.75" header="0.3" footer="0.3"/>
  <pageSetup paperSize="9" scale="58" fitToHeight="0" orientation="portrait"/>
  <rowBreaks count="1" manualBreakCount="1">
    <brk id="7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XFC66"/>
  <sheetViews>
    <sheetView zoomScale="110" zoomScaleNormal="110" workbookViewId="0">
      <pane xSplit="1" topLeftCell="B1" activePane="topRight" state="frozen"/>
      <selection pane="topRight" activeCell="L20" sqref="L20"/>
    </sheetView>
  </sheetViews>
  <sheetFormatPr defaultColWidth="9" defaultRowHeight="13.5"/>
  <cols>
    <col min="1" max="1" width="18.25" style="272" customWidth="1"/>
    <col min="2" max="10" width="10" style="272" customWidth="1"/>
    <col min="11" max="11" width="8.125" style="272" customWidth="1"/>
    <col min="12" max="16383" width="9" style="272"/>
  </cols>
  <sheetData>
    <row r="1" spans="1:11">
      <c r="A1" s="273" t="s">
        <v>186</v>
      </c>
      <c r="B1" s="273"/>
      <c r="C1" s="273"/>
      <c r="D1" s="273"/>
      <c r="J1" s="273"/>
    </row>
    <row r="2" spans="1:11">
      <c r="A2" s="274" t="s">
        <v>187</v>
      </c>
      <c r="B2" s="629"/>
      <c r="C2" s="630"/>
      <c r="D2" s="631"/>
      <c r="J2" s="273"/>
    </row>
    <row r="3" spans="1:11">
      <c r="A3" s="273"/>
      <c r="B3" s="275"/>
      <c r="C3" s="275"/>
      <c r="D3" s="275"/>
      <c r="J3" s="273"/>
    </row>
    <row r="4" spans="1:11">
      <c r="A4" s="276"/>
      <c r="B4" s="276"/>
      <c r="C4" s="276"/>
      <c r="D4" s="276" t="s">
        <v>188</v>
      </c>
    </row>
    <row r="5" spans="1:11">
      <c r="A5" s="276"/>
      <c r="B5" s="276" t="s">
        <v>189</v>
      </c>
      <c r="C5" s="276"/>
      <c r="D5" s="276"/>
    </row>
    <row r="6" spans="1:11">
      <c r="A6" s="276"/>
      <c r="B6" s="276"/>
      <c r="C6" s="276"/>
      <c r="D6" s="276"/>
      <c r="J6" s="272" t="s">
        <v>190</v>
      </c>
    </row>
    <row r="7" spans="1:11">
      <c r="A7" s="632" t="s">
        <v>191</v>
      </c>
      <c r="B7" s="277" t="s">
        <v>192</v>
      </c>
      <c r="C7" s="278" t="s">
        <v>193</v>
      </c>
      <c r="D7" s="278" t="s">
        <v>194</v>
      </c>
      <c r="E7" s="634" t="s">
        <v>195</v>
      </c>
      <c r="F7" s="277" t="s">
        <v>196</v>
      </c>
      <c r="G7" s="278" t="s">
        <v>197</v>
      </c>
      <c r="H7" s="278" t="s">
        <v>198</v>
      </c>
      <c r="I7" s="634" t="s">
        <v>199</v>
      </c>
      <c r="J7" s="636" t="s">
        <v>200</v>
      </c>
      <c r="K7" s="313"/>
    </row>
    <row r="8" spans="1:11">
      <c r="A8" s="633"/>
      <c r="B8" s="279"/>
      <c r="C8" s="314"/>
      <c r="D8" s="280"/>
      <c r="E8" s="635"/>
      <c r="F8" s="279"/>
      <c r="G8" s="314"/>
      <c r="H8" s="280"/>
      <c r="I8" s="635"/>
      <c r="J8" s="637"/>
    </row>
    <row r="9" spans="1:11">
      <c r="A9" s="281" t="s">
        <v>201</v>
      </c>
      <c r="B9" s="282"/>
      <c r="C9" s="315"/>
      <c r="D9" s="283"/>
      <c r="E9" s="284"/>
      <c r="F9" s="282"/>
      <c r="G9" s="315"/>
      <c r="H9" s="283"/>
      <c r="I9" s="283"/>
      <c r="J9" s="285"/>
    </row>
    <row r="10" spans="1:11">
      <c r="A10" s="286" t="s">
        <v>33</v>
      </c>
      <c r="B10" s="287"/>
      <c r="C10" s="316"/>
      <c r="D10" s="288"/>
      <c r="E10" s="289">
        <f t="shared" ref="E10:E19" si="0">SUM(B10:D10)</f>
        <v>0</v>
      </c>
      <c r="F10" s="290"/>
      <c r="G10" s="317"/>
      <c r="H10" s="291"/>
      <c r="I10" s="292">
        <f t="shared" ref="I10:I18" si="1">SUM(F10:H10)</f>
        <v>0</v>
      </c>
      <c r="J10" s="293">
        <f t="shared" ref="J10:J19" si="2">E10+I10</f>
        <v>0</v>
      </c>
    </row>
    <row r="11" spans="1:11">
      <c r="A11" s="286" t="s">
        <v>37</v>
      </c>
      <c r="B11" s="287"/>
      <c r="C11" s="316"/>
      <c r="D11" s="288"/>
      <c r="E11" s="289">
        <f t="shared" si="0"/>
        <v>0</v>
      </c>
      <c r="F11" s="290"/>
      <c r="G11" s="317"/>
      <c r="H11" s="291"/>
      <c r="I11" s="292">
        <f t="shared" si="1"/>
        <v>0</v>
      </c>
      <c r="J11" s="293">
        <f t="shared" si="2"/>
        <v>0</v>
      </c>
    </row>
    <row r="12" spans="1:11">
      <c r="A12" s="286" t="s">
        <v>41</v>
      </c>
      <c r="B12" s="287"/>
      <c r="C12" s="316"/>
      <c r="D12" s="288"/>
      <c r="E12" s="289">
        <f t="shared" si="0"/>
        <v>0</v>
      </c>
      <c r="F12" s="290"/>
      <c r="G12" s="317"/>
      <c r="H12" s="291"/>
      <c r="I12" s="292">
        <f t="shared" si="1"/>
        <v>0</v>
      </c>
      <c r="J12" s="293">
        <f t="shared" si="2"/>
        <v>0</v>
      </c>
    </row>
    <row r="13" spans="1:11">
      <c r="A13" s="286" t="s">
        <v>202</v>
      </c>
      <c r="B13" s="287"/>
      <c r="C13" s="316"/>
      <c r="D13" s="288"/>
      <c r="E13" s="289">
        <f t="shared" si="0"/>
        <v>0</v>
      </c>
      <c r="F13" s="290"/>
      <c r="G13" s="317"/>
      <c r="H13" s="291"/>
      <c r="I13" s="292">
        <f t="shared" si="1"/>
        <v>0</v>
      </c>
      <c r="J13" s="293">
        <f t="shared" si="2"/>
        <v>0</v>
      </c>
    </row>
    <row r="14" spans="1:11">
      <c r="A14" s="286" t="s">
        <v>39</v>
      </c>
      <c r="B14" s="287"/>
      <c r="C14" s="316"/>
      <c r="D14" s="288"/>
      <c r="E14" s="289">
        <f t="shared" si="0"/>
        <v>0</v>
      </c>
      <c r="F14" s="290"/>
      <c r="G14" s="317"/>
      <c r="H14" s="291"/>
      <c r="I14" s="292">
        <f t="shared" si="1"/>
        <v>0</v>
      </c>
      <c r="J14" s="293">
        <f t="shared" si="2"/>
        <v>0</v>
      </c>
    </row>
    <row r="15" spans="1:11">
      <c r="A15" s="294" t="s">
        <v>43</v>
      </c>
      <c r="B15" s="287"/>
      <c r="C15" s="316"/>
      <c r="D15" s="288"/>
      <c r="E15" s="289">
        <f t="shared" si="0"/>
        <v>0</v>
      </c>
      <c r="F15" s="290"/>
      <c r="G15" s="317"/>
      <c r="H15" s="291"/>
      <c r="I15" s="292">
        <f t="shared" si="1"/>
        <v>0</v>
      </c>
      <c r="J15" s="293">
        <f t="shared" si="2"/>
        <v>0</v>
      </c>
    </row>
    <row r="16" spans="1:11">
      <c r="A16" s="294" t="s">
        <v>46</v>
      </c>
      <c r="B16" s="287"/>
      <c r="C16" s="316"/>
      <c r="D16" s="288"/>
      <c r="E16" s="289">
        <f t="shared" si="0"/>
        <v>0</v>
      </c>
      <c r="F16" s="290"/>
      <c r="G16" s="317"/>
      <c r="H16" s="291"/>
      <c r="I16" s="292">
        <f t="shared" si="1"/>
        <v>0</v>
      </c>
      <c r="J16" s="293">
        <f t="shared" si="2"/>
        <v>0</v>
      </c>
    </row>
    <row r="17" spans="1:10">
      <c r="A17" s="294" t="s">
        <v>48</v>
      </c>
      <c r="B17" s="287"/>
      <c r="C17" s="316"/>
      <c r="D17" s="288"/>
      <c r="E17" s="289">
        <f t="shared" si="0"/>
        <v>0</v>
      </c>
      <c r="F17" s="290"/>
      <c r="G17" s="317"/>
      <c r="H17" s="291"/>
      <c r="I17" s="292">
        <f t="shared" si="1"/>
        <v>0</v>
      </c>
      <c r="J17" s="293">
        <f t="shared" si="2"/>
        <v>0</v>
      </c>
    </row>
    <row r="18" spans="1:10">
      <c r="A18" s="294" t="s">
        <v>51</v>
      </c>
      <c r="B18" s="287"/>
      <c r="C18" s="316"/>
      <c r="D18" s="288"/>
      <c r="E18" s="289">
        <f t="shared" si="0"/>
        <v>0</v>
      </c>
      <c r="F18" s="290"/>
      <c r="G18" s="317"/>
      <c r="H18" s="291"/>
      <c r="I18" s="292">
        <f t="shared" si="1"/>
        <v>0</v>
      </c>
      <c r="J18" s="293">
        <f t="shared" si="2"/>
        <v>0</v>
      </c>
    </row>
    <row r="19" spans="1:10">
      <c r="A19" s="286" t="s">
        <v>203</v>
      </c>
      <c r="B19" s="295">
        <f t="shared" ref="B19" si="3">SUM(B10:B18)</f>
        <v>0</v>
      </c>
      <c r="C19" s="296">
        <f t="shared" ref="C19" si="4">SUM(C10:C18)</f>
        <v>0</v>
      </c>
      <c r="D19" s="318">
        <f t="shared" ref="D19" si="5">SUM(D10:D18)</f>
        <v>0</v>
      </c>
      <c r="E19" s="289">
        <f t="shared" si="0"/>
        <v>0</v>
      </c>
      <c r="F19" s="297">
        <f>SUM(F10:F18)</f>
        <v>0</v>
      </c>
      <c r="G19" s="319"/>
      <c r="H19" s="292">
        <f>SUM(H10:H18)</f>
        <v>0</v>
      </c>
      <c r="I19" s="292">
        <f>F19+H19</f>
        <v>0</v>
      </c>
      <c r="J19" s="293">
        <f t="shared" si="2"/>
        <v>0</v>
      </c>
    </row>
    <row r="20" spans="1:10">
      <c r="A20" s="281" t="s">
        <v>204</v>
      </c>
      <c r="B20" s="287"/>
      <c r="C20" s="316"/>
      <c r="D20" s="288"/>
      <c r="E20" s="289"/>
      <c r="F20" s="290"/>
      <c r="G20" s="317"/>
      <c r="H20" s="291"/>
      <c r="I20" s="292"/>
      <c r="J20" s="293"/>
    </row>
    <row r="21" spans="1:10">
      <c r="A21" s="286" t="s">
        <v>205</v>
      </c>
      <c r="B21" s="287"/>
      <c r="C21" s="316"/>
      <c r="D21" s="288"/>
      <c r="E21" s="289"/>
      <c r="F21" s="290"/>
      <c r="G21" s="317"/>
      <c r="H21" s="291"/>
      <c r="I21" s="292"/>
      <c r="J21" s="293"/>
    </row>
    <row r="22" spans="1:10">
      <c r="A22" s="286" t="s">
        <v>206</v>
      </c>
      <c r="B22" s="287"/>
      <c r="C22" s="316"/>
      <c r="D22" s="288"/>
      <c r="E22" s="289">
        <f>SUM(B22:D22)</f>
        <v>0</v>
      </c>
      <c r="F22" s="290"/>
      <c r="G22" s="317"/>
      <c r="H22" s="291"/>
      <c r="I22" s="292">
        <f>F22+H22</f>
        <v>0</v>
      </c>
      <c r="J22" s="293">
        <f>E22+I22</f>
        <v>0</v>
      </c>
    </row>
    <row r="23" spans="1:10">
      <c r="A23" s="286"/>
      <c r="B23" s="287"/>
      <c r="C23" s="316"/>
      <c r="D23" s="288"/>
      <c r="E23" s="289">
        <f>SUM(B23:D23)</f>
        <v>0</v>
      </c>
      <c r="F23" s="290"/>
      <c r="G23" s="317"/>
      <c r="H23" s="291"/>
      <c r="I23" s="292">
        <f>F23+H23</f>
        <v>0</v>
      </c>
      <c r="J23" s="293">
        <f>E23+I23</f>
        <v>0</v>
      </c>
    </row>
    <row r="24" spans="1:10">
      <c r="A24" s="286" t="s">
        <v>207</v>
      </c>
      <c r="B24" s="295">
        <f>SUM(B22:B23)</f>
        <v>0</v>
      </c>
      <c r="C24" s="296">
        <f t="shared" ref="C24:D24" si="6">SUM(C22:C23)</f>
        <v>0</v>
      </c>
      <c r="D24" s="318">
        <f t="shared" si="6"/>
        <v>0</v>
      </c>
      <c r="E24" s="289">
        <f>SUM(B24:D24)</f>
        <v>0</v>
      </c>
      <c r="F24" s="295">
        <f>SUM(F22:F23)</f>
        <v>0</v>
      </c>
      <c r="G24" s="318"/>
      <c r="H24" s="296">
        <f>SUM(H22:H23)</f>
        <v>0</v>
      </c>
      <c r="I24" s="292">
        <f>F24+H24</f>
        <v>0</v>
      </c>
      <c r="J24" s="293">
        <f>E24+I24</f>
        <v>0</v>
      </c>
    </row>
    <row r="25" spans="1:10" ht="18.75">
      <c r="A25" s="286" t="s">
        <v>208</v>
      </c>
      <c r="B25" s="287"/>
      <c r="C25" s="316"/>
      <c r="D25" s="288"/>
      <c r="E25" s="298"/>
      <c r="F25" s="290"/>
      <c r="G25" s="317"/>
      <c r="H25" s="291"/>
      <c r="I25" s="291"/>
      <c r="J25" s="299"/>
    </row>
    <row r="26" spans="1:10">
      <c r="A26" s="294" t="s">
        <v>54</v>
      </c>
      <c r="B26" s="287"/>
      <c r="C26" s="316"/>
      <c r="D26" s="288"/>
      <c r="E26" s="289">
        <f t="shared" ref="E26:E54" si="7">SUM(B26:D26)</f>
        <v>0</v>
      </c>
      <c r="F26" s="290"/>
      <c r="G26" s="317"/>
      <c r="H26" s="291"/>
      <c r="I26" s="292">
        <f t="shared" ref="I26:I54" si="8">SUM(F26:H26)</f>
        <v>0</v>
      </c>
      <c r="J26" s="293">
        <f t="shared" ref="J26:J54" si="9">E26+I26</f>
        <v>0</v>
      </c>
    </row>
    <row r="27" spans="1:10">
      <c r="A27" s="294" t="s">
        <v>56</v>
      </c>
      <c r="B27" s="287"/>
      <c r="C27" s="316"/>
      <c r="D27" s="288"/>
      <c r="E27" s="289">
        <f t="shared" si="7"/>
        <v>0</v>
      </c>
      <c r="F27" s="290"/>
      <c r="G27" s="317"/>
      <c r="H27" s="291"/>
      <c r="I27" s="292">
        <f t="shared" si="8"/>
        <v>0</v>
      </c>
      <c r="J27" s="293">
        <f t="shared" si="9"/>
        <v>0</v>
      </c>
    </row>
    <row r="28" spans="1:10">
      <c r="A28" s="294" t="s">
        <v>59</v>
      </c>
      <c r="B28" s="287"/>
      <c r="C28" s="316"/>
      <c r="D28" s="288"/>
      <c r="E28" s="289">
        <f t="shared" si="7"/>
        <v>0</v>
      </c>
      <c r="F28" s="290"/>
      <c r="G28" s="317"/>
      <c r="H28" s="291"/>
      <c r="I28" s="292">
        <f t="shared" si="8"/>
        <v>0</v>
      </c>
      <c r="J28" s="293">
        <f t="shared" si="9"/>
        <v>0</v>
      </c>
    </row>
    <row r="29" spans="1:10">
      <c r="A29" s="294" t="s">
        <v>65</v>
      </c>
      <c r="B29" s="287"/>
      <c r="C29" s="316"/>
      <c r="D29" s="288"/>
      <c r="E29" s="289">
        <f t="shared" si="7"/>
        <v>0</v>
      </c>
      <c r="F29" s="290"/>
      <c r="G29" s="317"/>
      <c r="H29" s="291"/>
      <c r="I29" s="292">
        <f t="shared" si="8"/>
        <v>0</v>
      </c>
      <c r="J29" s="293">
        <f t="shared" si="9"/>
        <v>0</v>
      </c>
    </row>
    <row r="30" spans="1:10">
      <c r="A30" s="294" t="s">
        <v>209</v>
      </c>
      <c r="B30" s="287"/>
      <c r="C30" s="316"/>
      <c r="D30" s="288"/>
      <c r="E30" s="289">
        <f t="shared" si="7"/>
        <v>0</v>
      </c>
      <c r="F30" s="290"/>
      <c r="G30" s="317"/>
      <c r="H30" s="291"/>
      <c r="I30" s="292">
        <f t="shared" si="8"/>
        <v>0</v>
      </c>
      <c r="J30" s="293">
        <f t="shared" si="9"/>
        <v>0</v>
      </c>
    </row>
    <row r="31" spans="1:10">
      <c r="A31" s="294" t="s">
        <v>69</v>
      </c>
      <c r="B31" s="287"/>
      <c r="C31" s="316"/>
      <c r="D31" s="288"/>
      <c r="E31" s="289">
        <f t="shared" si="7"/>
        <v>0</v>
      </c>
      <c r="F31" s="290"/>
      <c r="G31" s="317"/>
      <c r="H31" s="291"/>
      <c r="I31" s="292">
        <f t="shared" si="8"/>
        <v>0</v>
      </c>
      <c r="J31" s="293">
        <f t="shared" si="9"/>
        <v>0</v>
      </c>
    </row>
    <row r="32" spans="1:10">
      <c r="A32" s="294" t="s">
        <v>73</v>
      </c>
      <c r="B32" s="287"/>
      <c r="C32" s="316"/>
      <c r="D32" s="288"/>
      <c r="E32" s="289">
        <f t="shared" si="7"/>
        <v>0</v>
      </c>
      <c r="F32" s="290"/>
      <c r="G32" s="317"/>
      <c r="H32" s="291"/>
      <c r="I32" s="292">
        <f t="shared" si="8"/>
        <v>0</v>
      </c>
      <c r="J32" s="293">
        <f t="shared" si="9"/>
        <v>0</v>
      </c>
    </row>
    <row r="33" spans="1:10">
      <c r="A33" s="294" t="s">
        <v>75</v>
      </c>
      <c r="B33" s="287"/>
      <c r="C33" s="316"/>
      <c r="D33" s="288"/>
      <c r="E33" s="289">
        <f t="shared" si="7"/>
        <v>0</v>
      </c>
      <c r="F33" s="290"/>
      <c r="G33" s="317"/>
      <c r="H33" s="291"/>
      <c r="I33" s="292">
        <f t="shared" si="8"/>
        <v>0</v>
      </c>
      <c r="J33" s="293">
        <f t="shared" si="9"/>
        <v>0</v>
      </c>
    </row>
    <row r="34" spans="1:10">
      <c r="A34" s="294" t="s">
        <v>77</v>
      </c>
      <c r="B34" s="287"/>
      <c r="C34" s="316"/>
      <c r="D34" s="288"/>
      <c r="E34" s="289">
        <f t="shared" si="7"/>
        <v>0</v>
      </c>
      <c r="F34" s="290"/>
      <c r="G34" s="317"/>
      <c r="H34" s="291"/>
      <c r="I34" s="292">
        <f t="shared" si="8"/>
        <v>0</v>
      </c>
      <c r="J34" s="293">
        <f t="shared" si="9"/>
        <v>0</v>
      </c>
    </row>
    <row r="35" spans="1:10">
      <c r="A35" s="294" t="s">
        <v>79</v>
      </c>
      <c r="B35" s="287"/>
      <c r="C35" s="316"/>
      <c r="D35" s="288"/>
      <c r="E35" s="289">
        <f t="shared" si="7"/>
        <v>0</v>
      </c>
      <c r="F35" s="290"/>
      <c r="G35" s="317"/>
      <c r="H35" s="291"/>
      <c r="I35" s="292">
        <f t="shared" si="8"/>
        <v>0</v>
      </c>
      <c r="J35" s="293">
        <f t="shared" si="9"/>
        <v>0</v>
      </c>
    </row>
    <row r="36" spans="1:10">
      <c r="A36" s="294" t="s">
        <v>81</v>
      </c>
      <c r="B36" s="287"/>
      <c r="C36" s="316"/>
      <c r="D36" s="288"/>
      <c r="E36" s="289">
        <f t="shared" si="7"/>
        <v>0</v>
      </c>
      <c r="F36" s="290"/>
      <c r="G36" s="317"/>
      <c r="H36" s="291"/>
      <c r="I36" s="292">
        <f t="shared" si="8"/>
        <v>0</v>
      </c>
      <c r="J36" s="293">
        <f t="shared" si="9"/>
        <v>0</v>
      </c>
    </row>
    <row r="37" spans="1:10">
      <c r="A37" s="286" t="s">
        <v>210</v>
      </c>
      <c r="B37" s="287"/>
      <c r="C37" s="316"/>
      <c r="D37" s="288"/>
      <c r="E37" s="289">
        <f t="shared" si="7"/>
        <v>0</v>
      </c>
      <c r="F37" s="290"/>
      <c r="G37" s="317"/>
      <c r="H37" s="291"/>
      <c r="I37" s="292">
        <f t="shared" si="8"/>
        <v>0</v>
      </c>
      <c r="J37" s="293">
        <f t="shared" si="9"/>
        <v>0</v>
      </c>
    </row>
    <row r="38" spans="1:10">
      <c r="A38" s="294" t="s">
        <v>211</v>
      </c>
      <c r="B38" s="287"/>
      <c r="C38" s="316"/>
      <c r="D38" s="288"/>
      <c r="E38" s="289">
        <f t="shared" si="7"/>
        <v>0</v>
      </c>
      <c r="F38" s="290"/>
      <c r="G38" s="317"/>
      <c r="H38" s="291"/>
      <c r="I38" s="292">
        <f t="shared" si="8"/>
        <v>0</v>
      </c>
      <c r="J38" s="293">
        <f t="shared" si="9"/>
        <v>0</v>
      </c>
    </row>
    <row r="39" spans="1:10">
      <c r="A39" s="294" t="s">
        <v>86</v>
      </c>
      <c r="B39" s="287"/>
      <c r="C39" s="316"/>
      <c r="D39" s="288"/>
      <c r="E39" s="289">
        <f t="shared" si="7"/>
        <v>0</v>
      </c>
      <c r="F39" s="290"/>
      <c r="G39" s="317"/>
      <c r="H39" s="291"/>
      <c r="I39" s="292">
        <f t="shared" si="8"/>
        <v>0</v>
      </c>
      <c r="J39" s="293">
        <f t="shared" si="9"/>
        <v>0</v>
      </c>
    </row>
    <row r="40" spans="1:10">
      <c r="A40" s="294" t="s">
        <v>88</v>
      </c>
      <c r="B40" s="287"/>
      <c r="C40" s="316"/>
      <c r="D40" s="288"/>
      <c r="E40" s="289">
        <f t="shared" si="7"/>
        <v>0</v>
      </c>
      <c r="F40" s="290"/>
      <c r="G40" s="317"/>
      <c r="H40" s="291"/>
      <c r="I40" s="292">
        <f t="shared" si="8"/>
        <v>0</v>
      </c>
      <c r="J40" s="293">
        <f t="shared" si="9"/>
        <v>0</v>
      </c>
    </row>
    <row r="41" spans="1:10">
      <c r="A41" s="294" t="s">
        <v>90</v>
      </c>
      <c r="B41" s="287"/>
      <c r="C41" s="316"/>
      <c r="D41" s="288"/>
      <c r="E41" s="289">
        <f t="shared" si="7"/>
        <v>0</v>
      </c>
      <c r="F41" s="290"/>
      <c r="G41" s="317"/>
      <c r="H41" s="291"/>
      <c r="I41" s="292">
        <f t="shared" si="8"/>
        <v>0</v>
      </c>
      <c r="J41" s="293">
        <f t="shared" si="9"/>
        <v>0</v>
      </c>
    </row>
    <row r="42" spans="1:10">
      <c r="A42" s="294" t="s">
        <v>92</v>
      </c>
      <c r="B42" s="287"/>
      <c r="C42" s="316"/>
      <c r="D42" s="288"/>
      <c r="E42" s="289">
        <f t="shared" si="7"/>
        <v>0</v>
      </c>
      <c r="F42" s="290"/>
      <c r="G42" s="317"/>
      <c r="H42" s="291"/>
      <c r="I42" s="292">
        <f t="shared" si="8"/>
        <v>0</v>
      </c>
      <c r="J42" s="293">
        <f t="shared" si="9"/>
        <v>0</v>
      </c>
    </row>
    <row r="43" spans="1:10">
      <c r="A43" s="286" t="s">
        <v>212</v>
      </c>
      <c r="B43" s="287"/>
      <c r="C43" s="316"/>
      <c r="D43" s="288"/>
      <c r="E43" s="289">
        <f t="shared" si="7"/>
        <v>0</v>
      </c>
      <c r="F43" s="290"/>
      <c r="G43" s="317"/>
      <c r="H43" s="291"/>
      <c r="I43" s="292">
        <f t="shared" si="8"/>
        <v>0</v>
      </c>
      <c r="J43" s="293">
        <f t="shared" si="9"/>
        <v>0</v>
      </c>
    </row>
    <row r="44" spans="1:10">
      <c r="A44" s="286" t="s">
        <v>114</v>
      </c>
      <c r="B44" s="287"/>
      <c r="C44" s="316"/>
      <c r="D44" s="288"/>
      <c r="E44" s="289">
        <f t="shared" si="7"/>
        <v>0</v>
      </c>
      <c r="F44" s="290"/>
      <c r="G44" s="317"/>
      <c r="H44" s="291"/>
      <c r="I44" s="292">
        <f t="shared" si="8"/>
        <v>0</v>
      </c>
      <c r="J44" s="293">
        <f t="shared" si="9"/>
        <v>0</v>
      </c>
    </row>
    <row r="45" spans="1:10">
      <c r="A45" s="286" t="s">
        <v>117</v>
      </c>
      <c r="B45" s="287"/>
      <c r="C45" s="316"/>
      <c r="D45" s="288"/>
      <c r="E45" s="289">
        <f t="shared" si="7"/>
        <v>0</v>
      </c>
      <c r="F45" s="290"/>
      <c r="G45" s="317"/>
      <c r="H45" s="291"/>
      <c r="I45" s="292">
        <f t="shared" si="8"/>
        <v>0</v>
      </c>
      <c r="J45" s="293">
        <f t="shared" si="9"/>
        <v>0</v>
      </c>
    </row>
    <row r="46" spans="1:10">
      <c r="A46" s="294" t="s">
        <v>94</v>
      </c>
      <c r="B46" s="287"/>
      <c r="C46" s="316"/>
      <c r="D46" s="288"/>
      <c r="E46" s="289">
        <f t="shared" si="7"/>
        <v>0</v>
      </c>
      <c r="F46" s="290"/>
      <c r="G46" s="317"/>
      <c r="H46" s="291"/>
      <c r="I46" s="292">
        <f t="shared" si="8"/>
        <v>0</v>
      </c>
      <c r="J46" s="293">
        <f t="shared" si="9"/>
        <v>0</v>
      </c>
    </row>
    <row r="47" spans="1:10">
      <c r="A47" s="300" t="s">
        <v>213</v>
      </c>
      <c r="B47" s="301"/>
      <c r="C47" s="320"/>
      <c r="D47" s="302"/>
      <c r="E47" s="289">
        <f t="shared" si="7"/>
        <v>0</v>
      </c>
      <c r="F47" s="290"/>
      <c r="G47" s="317"/>
      <c r="H47" s="291"/>
      <c r="I47" s="292">
        <f t="shared" si="8"/>
        <v>0</v>
      </c>
      <c r="J47" s="293">
        <f t="shared" si="9"/>
        <v>0</v>
      </c>
    </row>
    <row r="48" spans="1:10">
      <c r="A48" s="294" t="s">
        <v>97</v>
      </c>
      <c r="B48" s="287"/>
      <c r="C48" s="316"/>
      <c r="D48" s="288"/>
      <c r="E48" s="289">
        <f t="shared" si="7"/>
        <v>0</v>
      </c>
      <c r="F48" s="290"/>
      <c r="G48" s="317"/>
      <c r="H48" s="291"/>
      <c r="I48" s="292">
        <f t="shared" si="8"/>
        <v>0</v>
      </c>
      <c r="J48" s="293">
        <f t="shared" si="9"/>
        <v>0</v>
      </c>
    </row>
    <row r="49" spans="1:10">
      <c r="A49" s="294" t="s">
        <v>100</v>
      </c>
      <c r="B49" s="287"/>
      <c r="C49" s="316"/>
      <c r="D49" s="288"/>
      <c r="E49" s="289">
        <f t="shared" si="7"/>
        <v>0</v>
      </c>
      <c r="F49" s="290"/>
      <c r="G49" s="317"/>
      <c r="H49" s="291"/>
      <c r="I49" s="292">
        <f t="shared" si="8"/>
        <v>0</v>
      </c>
      <c r="J49" s="293">
        <f t="shared" si="9"/>
        <v>0</v>
      </c>
    </row>
    <row r="50" spans="1:10">
      <c r="A50" s="286" t="s">
        <v>214</v>
      </c>
      <c r="B50" s="295">
        <f>SUM(B26:B49)</f>
        <v>0</v>
      </c>
      <c r="C50" s="318"/>
      <c r="D50" s="296">
        <f>SUM(D26:D49)</f>
        <v>0</v>
      </c>
      <c r="E50" s="289">
        <f t="shared" si="7"/>
        <v>0</v>
      </c>
      <c r="F50" s="295">
        <f>SUM(F26:F49)</f>
        <v>0</v>
      </c>
      <c r="G50" s="318"/>
      <c r="H50" s="296">
        <f>SUM(H26:H49)</f>
        <v>0</v>
      </c>
      <c r="I50" s="292">
        <f t="shared" si="8"/>
        <v>0</v>
      </c>
      <c r="J50" s="293">
        <f t="shared" si="9"/>
        <v>0</v>
      </c>
    </row>
    <row r="51" spans="1:10">
      <c r="A51" s="286" t="s">
        <v>215</v>
      </c>
      <c r="B51" s="295">
        <f>B24+B50</f>
        <v>0</v>
      </c>
      <c r="C51" s="318"/>
      <c r="D51" s="296">
        <f t="shared" ref="D51" si="10">D24+D50</f>
        <v>0</v>
      </c>
      <c r="E51" s="289">
        <f t="shared" si="7"/>
        <v>0</v>
      </c>
      <c r="F51" s="295">
        <f>F24+F50</f>
        <v>0</v>
      </c>
      <c r="G51" s="318"/>
      <c r="H51" s="296">
        <f t="shared" ref="H51" si="11">H24+H50</f>
        <v>0</v>
      </c>
      <c r="I51" s="292">
        <f t="shared" si="8"/>
        <v>0</v>
      </c>
      <c r="J51" s="293">
        <f t="shared" si="9"/>
        <v>0</v>
      </c>
    </row>
    <row r="52" spans="1:10">
      <c r="A52" s="303" t="s">
        <v>216</v>
      </c>
      <c r="B52" s="295">
        <f>B19-B51</f>
        <v>0</v>
      </c>
      <c r="C52" s="318"/>
      <c r="D52" s="296">
        <f>D19-D51</f>
        <v>0</v>
      </c>
      <c r="E52" s="289">
        <f t="shared" si="7"/>
        <v>0</v>
      </c>
      <c r="F52" s="295">
        <f>F19-F51</f>
        <v>0</v>
      </c>
      <c r="G52" s="318"/>
      <c r="H52" s="296">
        <f>H19-H51</f>
        <v>0</v>
      </c>
      <c r="I52" s="292">
        <f t="shared" si="8"/>
        <v>0</v>
      </c>
      <c r="J52" s="293">
        <f t="shared" si="9"/>
        <v>0</v>
      </c>
    </row>
    <row r="53" spans="1:10">
      <c r="A53" s="286" t="s">
        <v>217</v>
      </c>
      <c r="B53" s="287"/>
      <c r="C53" s="316"/>
      <c r="D53" s="288"/>
      <c r="E53" s="289">
        <f t="shared" si="7"/>
        <v>0</v>
      </c>
      <c r="F53" s="287"/>
      <c r="G53" s="316"/>
      <c r="H53" s="288"/>
      <c r="I53" s="292">
        <f t="shared" si="8"/>
        <v>0</v>
      </c>
      <c r="J53" s="293">
        <f t="shared" si="9"/>
        <v>0</v>
      </c>
    </row>
    <row r="54" spans="1:10" ht="17.45" customHeight="1">
      <c r="A54" s="304" t="s">
        <v>218</v>
      </c>
      <c r="B54" s="305">
        <f>B52+B53</f>
        <v>0</v>
      </c>
      <c r="C54" s="321"/>
      <c r="D54" s="306">
        <f>D52+D53</f>
        <v>0</v>
      </c>
      <c r="E54" s="307">
        <f t="shared" si="7"/>
        <v>0</v>
      </c>
      <c r="F54" s="305">
        <f>F52+F53</f>
        <v>0</v>
      </c>
      <c r="G54" s="321"/>
      <c r="H54" s="306">
        <f>H52+H53</f>
        <v>0</v>
      </c>
      <c r="I54" s="308">
        <f t="shared" si="8"/>
        <v>0</v>
      </c>
      <c r="J54" s="309">
        <f t="shared" si="9"/>
        <v>0</v>
      </c>
    </row>
    <row r="55" spans="1:10" hidden="1">
      <c r="A55" s="310" t="s">
        <v>219</v>
      </c>
      <c r="B55" s="310"/>
      <c r="C55" s="310"/>
      <c r="D55" s="310"/>
      <c r="E55" s="311">
        <f t="shared" ref="E55:E64" si="12">B55+D55</f>
        <v>0</v>
      </c>
      <c r="I55" s="311">
        <f t="shared" ref="I55:I64" si="13">F55+H55</f>
        <v>0</v>
      </c>
      <c r="J55" s="272">
        <f>SUM(J52:J54)</f>
        <v>0</v>
      </c>
    </row>
    <row r="56" spans="1:10" hidden="1">
      <c r="A56" s="310" t="s">
        <v>220</v>
      </c>
      <c r="B56" s="310"/>
      <c r="C56" s="310"/>
      <c r="D56" s="310"/>
      <c r="E56" s="291">
        <f t="shared" si="12"/>
        <v>0</v>
      </c>
      <c r="I56" s="291">
        <f t="shared" si="13"/>
        <v>0</v>
      </c>
    </row>
    <row r="57" spans="1:10" hidden="1">
      <c r="A57" s="310" t="s">
        <v>221</v>
      </c>
      <c r="B57" s="310"/>
      <c r="C57" s="310"/>
      <c r="D57" s="310"/>
      <c r="E57" s="291">
        <f t="shared" si="12"/>
        <v>0</v>
      </c>
      <c r="I57" s="291">
        <f t="shared" si="13"/>
        <v>0</v>
      </c>
    </row>
    <row r="58" spans="1:10" hidden="1">
      <c r="A58" s="310" t="s">
        <v>222</v>
      </c>
      <c r="B58" s="310"/>
      <c r="C58" s="310"/>
      <c r="D58" s="310"/>
      <c r="E58" s="291">
        <f t="shared" si="12"/>
        <v>0</v>
      </c>
      <c r="I58" s="291">
        <f t="shared" si="13"/>
        <v>0</v>
      </c>
    </row>
    <row r="59" spans="1:10" hidden="1">
      <c r="A59" s="310" t="s">
        <v>223</v>
      </c>
      <c r="B59" s="310"/>
      <c r="C59" s="310"/>
      <c r="D59" s="310"/>
      <c r="E59" s="291">
        <f t="shared" si="12"/>
        <v>0</v>
      </c>
      <c r="I59" s="291">
        <f t="shared" si="13"/>
        <v>0</v>
      </c>
    </row>
    <row r="60" spans="1:10" hidden="1">
      <c r="A60" s="310" t="s">
        <v>224</v>
      </c>
      <c r="B60" s="310"/>
      <c r="C60" s="310"/>
      <c r="D60" s="310"/>
      <c r="E60" s="291">
        <f t="shared" si="12"/>
        <v>0</v>
      </c>
      <c r="I60" s="291">
        <f t="shared" si="13"/>
        <v>0</v>
      </c>
    </row>
    <row r="61" spans="1:10" hidden="1">
      <c r="A61" s="310" t="s">
        <v>225</v>
      </c>
      <c r="B61" s="310"/>
      <c r="C61" s="310"/>
      <c r="D61" s="310"/>
      <c r="E61" s="291">
        <f t="shared" si="12"/>
        <v>0</v>
      </c>
      <c r="F61" s="312"/>
      <c r="G61" s="312"/>
      <c r="H61" s="312"/>
      <c r="I61" s="291">
        <f t="shared" si="13"/>
        <v>0</v>
      </c>
    </row>
    <row r="62" spans="1:10" hidden="1">
      <c r="E62" s="291">
        <f t="shared" si="12"/>
        <v>0</v>
      </c>
      <c r="F62" s="312"/>
      <c r="G62" s="312"/>
      <c r="H62" s="312"/>
      <c r="I62" s="291">
        <f t="shared" si="13"/>
        <v>0</v>
      </c>
    </row>
    <row r="63" spans="1:10" hidden="1">
      <c r="E63" s="291">
        <f t="shared" si="12"/>
        <v>0</v>
      </c>
      <c r="F63" s="312"/>
      <c r="G63" s="312"/>
      <c r="H63" s="312"/>
      <c r="I63" s="291">
        <f t="shared" si="13"/>
        <v>0</v>
      </c>
    </row>
    <row r="64" spans="1:10" hidden="1">
      <c r="E64" s="291">
        <f t="shared" si="12"/>
        <v>0</v>
      </c>
      <c r="I64" s="291">
        <f t="shared" si="13"/>
        <v>0</v>
      </c>
    </row>
    <row r="65" spans="1:4">
      <c r="A65" s="310"/>
      <c r="B65" s="310"/>
      <c r="C65" s="310"/>
      <c r="D65" s="310"/>
    </row>
    <row r="66" spans="1:4">
      <c r="A66" s="272" t="s">
        <v>226</v>
      </c>
    </row>
  </sheetData>
  <mergeCells count="5">
    <mergeCell ref="B2:D2"/>
    <mergeCell ref="A7:A8"/>
    <mergeCell ref="E7:E8"/>
    <mergeCell ref="I7:I8"/>
    <mergeCell ref="J7:J8"/>
  </mergeCells>
  <phoneticPr fontId="53"/>
  <dataValidations count="1">
    <dataValidation type="list" allowBlank="1" showInputMessage="1" showErrorMessage="1" sqref="B2:D2" xr:uid="{00000000-0002-0000-0200-000000000000}">
      <formula1>"管理部門,野外県外,野外県内,緑を楽しむ講座・習志野,緑を楽しむ講座・千葉,緑を楽しむ講座・柏,FICの森,SU講座,受験支援ｾﾐﾅｰ,子ども樹木博士,受託事業部,北総部会,南総部会"</formula1>
    </dataValidation>
  </dataValidations>
  <pageMargins left="0.7" right="0.7" top="0.75" bottom="0.75" header="0.3" footer="0.3"/>
  <pageSetup paperSize="9" scale="54"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65"/>
  <sheetViews>
    <sheetView zoomScale="110" zoomScaleNormal="110" workbookViewId="0">
      <pane xSplit="1" topLeftCell="B1" activePane="topRight" state="frozen"/>
      <selection pane="topRight" activeCell="B31" sqref="B31"/>
    </sheetView>
  </sheetViews>
  <sheetFormatPr defaultColWidth="9" defaultRowHeight="13.5"/>
  <cols>
    <col min="1" max="1" width="18.25" style="272" customWidth="1"/>
    <col min="2" max="8" width="10" style="272" customWidth="1"/>
    <col min="9" max="9" width="8.125" style="272" customWidth="1"/>
    <col min="10" max="16384" width="9" style="272"/>
  </cols>
  <sheetData>
    <row r="1" spans="1:9">
      <c r="A1" s="273" t="s">
        <v>227</v>
      </c>
      <c r="B1" s="273"/>
      <c r="C1" s="273"/>
      <c r="H1" s="273"/>
    </row>
    <row r="2" spans="1:9">
      <c r="A2" s="274" t="s">
        <v>187</v>
      </c>
      <c r="B2" s="638"/>
      <c r="C2" s="631"/>
      <c r="H2" s="273"/>
    </row>
    <row r="3" spans="1:9">
      <c r="A3" s="273"/>
      <c r="B3" s="275"/>
      <c r="C3" s="275"/>
      <c r="H3" s="273"/>
    </row>
    <row r="4" spans="1:9">
      <c r="A4" s="276"/>
      <c r="B4" s="276"/>
      <c r="C4" s="276" t="s">
        <v>228</v>
      </c>
    </row>
    <row r="5" spans="1:9">
      <c r="A5" s="276"/>
      <c r="B5" s="276" t="s">
        <v>189</v>
      </c>
      <c r="C5" s="276"/>
    </row>
    <row r="6" spans="1:9">
      <c r="A6" s="276"/>
      <c r="B6" s="276"/>
      <c r="C6" s="276"/>
      <c r="H6" s="272" t="s">
        <v>190</v>
      </c>
    </row>
    <row r="7" spans="1:9">
      <c r="A7" s="632" t="s">
        <v>191</v>
      </c>
      <c r="B7" s="277" t="s">
        <v>192</v>
      </c>
      <c r="C7" s="278" t="s">
        <v>193</v>
      </c>
      <c r="D7" s="634" t="s">
        <v>195</v>
      </c>
      <c r="E7" s="277" t="s">
        <v>196</v>
      </c>
      <c r="F7" s="278" t="s">
        <v>197</v>
      </c>
      <c r="G7" s="634" t="s">
        <v>199</v>
      </c>
      <c r="H7" s="636" t="s">
        <v>200</v>
      </c>
      <c r="I7" s="313"/>
    </row>
    <row r="8" spans="1:9">
      <c r="A8" s="633"/>
      <c r="B8" s="279"/>
      <c r="C8" s="280"/>
      <c r="D8" s="635"/>
      <c r="E8" s="279"/>
      <c r="F8" s="280"/>
      <c r="G8" s="635"/>
      <c r="H8" s="637"/>
    </row>
    <row r="9" spans="1:9">
      <c r="A9" s="281" t="s">
        <v>201</v>
      </c>
      <c r="B9" s="282"/>
      <c r="C9" s="283"/>
      <c r="D9" s="284"/>
      <c r="E9" s="282"/>
      <c r="F9" s="283"/>
      <c r="G9" s="283"/>
      <c r="H9" s="285"/>
    </row>
    <row r="10" spans="1:9">
      <c r="A10" s="286" t="s">
        <v>33</v>
      </c>
      <c r="B10" s="287"/>
      <c r="C10" s="288"/>
      <c r="D10" s="289">
        <f>SUM(B10:C10)</f>
        <v>0</v>
      </c>
      <c r="E10" s="290"/>
      <c r="F10" s="291"/>
      <c r="G10" s="292">
        <f>SUM(E10:F10)</f>
        <v>0</v>
      </c>
      <c r="H10" s="293">
        <f>D10+G10</f>
        <v>0</v>
      </c>
    </row>
    <row r="11" spans="1:9">
      <c r="A11" s="286" t="s">
        <v>37</v>
      </c>
      <c r="B11" s="287"/>
      <c r="C11" s="288"/>
      <c r="D11" s="289">
        <f t="shared" ref="D11:D19" si="0">SUM(B11:C11)</f>
        <v>0</v>
      </c>
      <c r="E11" s="290"/>
      <c r="F11" s="291"/>
      <c r="G11" s="292">
        <f t="shared" ref="G11:G18" si="1">SUM(E11:F11)</f>
        <v>0</v>
      </c>
      <c r="H11" s="293">
        <f t="shared" ref="H11:H53" si="2">D11+G11</f>
        <v>0</v>
      </c>
    </row>
    <row r="12" spans="1:9">
      <c r="A12" s="286" t="s">
        <v>41</v>
      </c>
      <c r="B12" s="287"/>
      <c r="C12" s="288"/>
      <c r="D12" s="289">
        <f t="shared" si="0"/>
        <v>0</v>
      </c>
      <c r="E12" s="290"/>
      <c r="F12" s="291"/>
      <c r="G12" s="292">
        <f t="shared" si="1"/>
        <v>0</v>
      </c>
      <c r="H12" s="293">
        <f t="shared" si="2"/>
        <v>0</v>
      </c>
    </row>
    <row r="13" spans="1:9">
      <c r="A13" s="286" t="s">
        <v>202</v>
      </c>
      <c r="B13" s="287"/>
      <c r="C13" s="288"/>
      <c r="D13" s="289">
        <f t="shared" si="0"/>
        <v>0</v>
      </c>
      <c r="E13" s="290"/>
      <c r="F13" s="291"/>
      <c r="G13" s="292">
        <f t="shared" si="1"/>
        <v>0</v>
      </c>
      <c r="H13" s="293">
        <f t="shared" si="2"/>
        <v>0</v>
      </c>
    </row>
    <row r="14" spans="1:9">
      <c r="A14" s="286" t="s">
        <v>39</v>
      </c>
      <c r="B14" s="287"/>
      <c r="C14" s="288"/>
      <c r="D14" s="289">
        <f t="shared" si="0"/>
        <v>0</v>
      </c>
      <c r="E14" s="290"/>
      <c r="F14" s="291"/>
      <c r="G14" s="292">
        <f t="shared" si="1"/>
        <v>0</v>
      </c>
      <c r="H14" s="293">
        <f t="shared" si="2"/>
        <v>0</v>
      </c>
    </row>
    <row r="15" spans="1:9">
      <c r="A15" s="294" t="s">
        <v>43</v>
      </c>
      <c r="B15" s="287"/>
      <c r="C15" s="288"/>
      <c r="D15" s="289">
        <f t="shared" si="0"/>
        <v>0</v>
      </c>
      <c r="E15" s="290"/>
      <c r="F15" s="291"/>
      <c r="G15" s="292">
        <f t="shared" si="1"/>
        <v>0</v>
      </c>
      <c r="H15" s="293">
        <f t="shared" si="2"/>
        <v>0</v>
      </c>
    </row>
    <row r="16" spans="1:9">
      <c r="A16" s="294" t="s">
        <v>46</v>
      </c>
      <c r="B16" s="287"/>
      <c r="C16" s="288"/>
      <c r="D16" s="289">
        <f t="shared" si="0"/>
        <v>0</v>
      </c>
      <c r="E16" s="290"/>
      <c r="F16" s="291"/>
      <c r="G16" s="292">
        <f t="shared" si="1"/>
        <v>0</v>
      </c>
      <c r="H16" s="293">
        <f t="shared" si="2"/>
        <v>0</v>
      </c>
    </row>
    <row r="17" spans="1:8">
      <c r="A17" s="294" t="s">
        <v>48</v>
      </c>
      <c r="B17" s="287"/>
      <c r="C17" s="288"/>
      <c r="D17" s="289">
        <f t="shared" si="0"/>
        <v>0</v>
      </c>
      <c r="E17" s="290"/>
      <c r="F17" s="291"/>
      <c r="G17" s="292">
        <f t="shared" si="1"/>
        <v>0</v>
      </c>
      <c r="H17" s="293">
        <f t="shared" si="2"/>
        <v>0</v>
      </c>
    </row>
    <row r="18" spans="1:8">
      <c r="A18" s="294" t="s">
        <v>51</v>
      </c>
      <c r="B18" s="287"/>
      <c r="C18" s="288"/>
      <c r="D18" s="289">
        <f t="shared" si="0"/>
        <v>0</v>
      </c>
      <c r="E18" s="290"/>
      <c r="F18" s="291"/>
      <c r="G18" s="292">
        <f t="shared" si="1"/>
        <v>0</v>
      </c>
      <c r="H18" s="293">
        <f t="shared" si="2"/>
        <v>0</v>
      </c>
    </row>
    <row r="19" spans="1:8">
      <c r="A19" s="286" t="s">
        <v>203</v>
      </c>
      <c r="B19" s="295">
        <f>SUM(B10:B18)</f>
        <v>0</v>
      </c>
      <c r="C19" s="296">
        <f>SUM(C10:C18)</f>
        <v>0</v>
      </c>
      <c r="D19" s="289">
        <f t="shared" si="0"/>
        <v>0</v>
      </c>
      <c r="E19" s="297">
        <f>SUM(E10:E18)</f>
        <v>0</v>
      </c>
      <c r="F19" s="292">
        <f>SUM(F10:F18)</f>
        <v>0</v>
      </c>
      <c r="G19" s="292">
        <f t="shared" ref="G19:G63" si="3">E19+F19</f>
        <v>0</v>
      </c>
      <c r="H19" s="293">
        <f t="shared" si="2"/>
        <v>0</v>
      </c>
    </row>
    <row r="20" spans="1:8">
      <c r="A20" s="281" t="s">
        <v>204</v>
      </c>
      <c r="B20" s="287"/>
      <c r="C20" s="288"/>
      <c r="D20" s="289"/>
      <c r="E20" s="290"/>
      <c r="F20" s="291"/>
      <c r="G20" s="292"/>
      <c r="H20" s="293"/>
    </row>
    <row r="21" spans="1:8">
      <c r="A21" s="286" t="s">
        <v>205</v>
      </c>
      <c r="B21" s="287"/>
      <c r="C21" s="288"/>
      <c r="D21" s="289"/>
      <c r="E21" s="290"/>
      <c r="F21" s="291"/>
      <c r="G21" s="292"/>
      <c r="H21" s="293"/>
    </row>
    <row r="22" spans="1:8">
      <c r="A22" s="286" t="s">
        <v>206</v>
      </c>
      <c r="B22" s="287"/>
      <c r="C22" s="288"/>
      <c r="D22" s="289">
        <f>SUM(B22:C22)</f>
        <v>0</v>
      </c>
      <c r="E22" s="290"/>
      <c r="F22" s="291"/>
      <c r="G22" s="292">
        <f t="shared" si="3"/>
        <v>0</v>
      </c>
      <c r="H22" s="293">
        <f t="shared" si="2"/>
        <v>0</v>
      </c>
    </row>
    <row r="23" spans="1:8">
      <c r="A23" s="286"/>
      <c r="B23" s="287"/>
      <c r="C23" s="288"/>
      <c r="D23" s="289">
        <f t="shared" ref="D23:D24" si="4">SUM(B23:C23)</f>
        <v>0</v>
      </c>
      <c r="E23" s="290"/>
      <c r="F23" s="291"/>
      <c r="G23" s="292">
        <f t="shared" si="3"/>
        <v>0</v>
      </c>
      <c r="H23" s="293">
        <f t="shared" si="2"/>
        <v>0</v>
      </c>
    </row>
    <row r="24" spans="1:8">
      <c r="A24" s="286" t="s">
        <v>207</v>
      </c>
      <c r="B24" s="295">
        <f>SUM(B22:B23)</f>
        <v>0</v>
      </c>
      <c r="C24" s="296">
        <f>SUM(C22:C23)</f>
        <v>0</v>
      </c>
      <c r="D24" s="289">
        <f t="shared" si="4"/>
        <v>0</v>
      </c>
      <c r="E24" s="295">
        <f>SUM(E22:E23)</f>
        <v>0</v>
      </c>
      <c r="F24" s="296">
        <f>SUM(F22:F23)</f>
        <v>0</v>
      </c>
      <c r="G24" s="292">
        <f t="shared" si="3"/>
        <v>0</v>
      </c>
      <c r="H24" s="293">
        <f t="shared" si="2"/>
        <v>0</v>
      </c>
    </row>
    <row r="25" spans="1:8" ht="18.75">
      <c r="A25" s="286" t="s">
        <v>208</v>
      </c>
      <c r="B25" s="287"/>
      <c r="C25" s="288"/>
      <c r="D25" s="298"/>
      <c r="E25" s="290"/>
      <c r="F25" s="291"/>
      <c r="G25" s="291"/>
      <c r="H25" s="299"/>
    </row>
    <row r="26" spans="1:8">
      <c r="A26" s="294" t="s">
        <v>54</v>
      </c>
      <c r="B26" s="287"/>
      <c r="C26" s="288"/>
      <c r="D26" s="289">
        <f>SUM(B26:C26)</f>
        <v>0</v>
      </c>
      <c r="E26" s="290"/>
      <c r="F26" s="291"/>
      <c r="G26" s="292">
        <f>SUM(E26:F26)</f>
        <v>0</v>
      </c>
      <c r="H26" s="293">
        <f t="shared" si="2"/>
        <v>0</v>
      </c>
    </row>
    <row r="27" spans="1:8">
      <c r="A27" s="294" t="s">
        <v>56</v>
      </c>
      <c r="B27" s="287"/>
      <c r="C27" s="288"/>
      <c r="D27" s="289">
        <f t="shared" ref="D27:D50" si="5">SUM(B27:C27)</f>
        <v>0</v>
      </c>
      <c r="E27" s="290"/>
      <c r="F27" s="291"/>
      <c r="G27" s="292">
        <f t="shared" ref="G27:G49" si="6">SUM(E27:F27)</f>
        <v>0</v>
      </c>
      <c r="H27" s="293">
        <f t="shared" si="2"/>
        <v>0</v>
      </c>
    </row>
    <row r="28" spans="1:8">
      <c r="A28" s="294" t="s">
        <v>59</v>
      </c>
      <c r="B28" s="287"/>
      <c r="C28" s="288"/>
      <c r="D28" s="289">
        <f t="shared" si="5"/>
        <v>0</v>
      </c>
      <c r="E28" s="290"/>
      <c r="F28" s="291"/>
      <c r="G28" s="292">
        <f t="shared" si="6"/>
        <v>0</v>
      </c>
      <c r="H28" s="293">
        <f t="shared" si="2"/>
        <v>0</v>
      </c>
    </row>
    <row r="29" spans="1:8">
      <c r="A29" s="294" t="s">
        <v>65</v>
      </c>
      <c r="B29" s="287"/>
      <c r="C29" s="288"/>
      <c r="D29" s="289">
        <f t="shared" si="5"/>
        <v>0</v>
      </c>
      <c r="E29" s="290"/>
      <c r="F29" s="291"/>
      <c r="G29" s="292">
        <f t="shared" si="6"/>
        <v>0</v>
      </c>
      <c r="H29" s="293">
        <f t="shared" si="2"/>
        <v>0</v>
      </c>
    </row>
    <row r="30" spans="1:8">
      <c r="A30" s="294" t="s">
        <v>209</v>
      </c>
      <c r="B30" s="287"/>
      <c r="C30" s="288"/>
      <c r="D30" s="289">
        <f t="shared" si="5"/>
        <v>0</v>
      </c>
      <c r="E30" s="290"/>
      <c r="F30" s="291"/>
      <c r="G30" s="292">
        <f t="shared" si="6"/>
        <v>0</v>
      </c>
      <c r="H30" s="293">
        <f t="shared" si="2"/>
        <v>0</v>
      </c>
    </row>
    <row r="31" spans="1:8">
      <c r="A31" s="294" t="s">
        <v>69</v>
      </c>
      <c r="B31" s="287"/>
      <c r="C31" s="288"/>
      <c r="D31" s="289">
        <f t="shared" si="5"/>
        <v>0</v>
      </c>
      <c r="E31" s="290"/>
      <c r="F31" s="291"/>
      <c r="G31" s="292">
        <f t="shared" si="6"/>
        <v>0</v>
      </c>
      <c r="H31" s="293">
        <f t="shared" si="2"/>
        <v>0</v>
      </c>
    </row>
    <row r="32" spans="1:8">
      <c r="A32" s="294" t="s">
        <v>73</v>
      </c>
      <c r="B32" s="287"/>
      <c r="C32" s="288"/>
      <c r="D32" s="289">
        <f t="shared" si="5"/>
        <v>0</v>
      </c>
      <c r="E32" s="290"/>
      <c r="F32" s="291"/>
      <c r="G32" s="292">
        <f t="shared" si="6"/>
        <v>0</v>
      </c>
      <c r="H32" s="293">
        <f t="shared" si="2"/>
        <v>0</v>
      </c>
    </row>
    <row r="33" spans="1:8">
      <c r="A33" s="294" t="s">
        <v>75</v>
      </c>
      <c r="B33" s="287"/>
      <c r="C33" s="288"/>
      <c r="D33" s="289">
        <f t="shared" si="5"/>
        <v>0</v>
      </c>
      <c r="E33" s="290"/>
      <c r="F33" s="291"/>
      <c r="G33" s="292">
        <f t="shared" si="6"/>
        <v>0</v>
      </c>
      <c r="H33" s="293">
        <f t="shared" si="2"/>
        <v>0</v>
      </c>
    </row>
    <row r="34" spans="1:8">
      <c r="A34" s="294" t="s">
        <v>77</v>
      </c>
      <c r="B34" s="287"/>
      <c r="C34" s="288"/>
      <c r="D34" s="289">
        <f t="shared" si="5"/>
        <v>0</v>
      </c>
      <c r="E34" s="290"/>
      <c r="F34" s="291"/>
      <c r="G34" s="292">
        <f t="shared" si="6"/>
        <v>0</v>
      </c>
      <c r="H34" s="293">
        <f t="shared" si="2"/>
        <v>0</v>
      </c>
    </row>
    <row r="35" spans="1:8">
      <c r="A35" s="294" t="s">
        <v>79</v>
      </c>
      <c r="B35" s="287"/>
      <c r="C35" s="288"/>
      <c r="D35" s="289">
        <f t="shared" si="5"/>
        <v>0</v>
      </c>
      <c r="E35" s="290"/>
      <c r="F35" s="291"/>
      <c r="G35" s="292">
        <f t="shared" si="6"/>
        <v>0</v>
      </c>
      <c r="H35" s="293">
        <f t="shared" si="2"/>
        <v>0</v>
      </c>
    </row>
    <row r="36" spans="1:8">
      <c r="A36" s="294" t="s">
        <v>81</v>
      </c>
      <c r="B36" s="287"/>
      <c r="C36" s="288"/>
      <c r="D36" s="289">
        <f t="shared" si="5"/>
        <v>0</v>
      </c>
      <c r="E36" s="290"/>
      <c r="F36" s="291"/>
      <c r="G36" s="292">
        <f t="shared" si="6"/>
        <v>0</v>
      </c>
      <c r="H36" s="293">
        <f t="shared" si="2"/>
        <v>0</v>
      </c>
    </row>
    <row r="37" spans="1:8">
      <c r="A37" s="286" t="s">
        <v>210</v>
      </c>
      <c r="B37" s="287"/>
      <c r="C37" s="288"/>
      <c r="D37" s="289">
        <f t="shared" si="5"/>
        <v>0</v>
      </c>
      <c r="E37" s="290"/>
      <c r="F37" s="291"/>
      <c r="G37" s="292">
        <f t="shared" si="6"/>
        <v>0</v>
      </c>
      <c r="H37" s="293">
        <f t="shared" si="2"/>
        <v>0</v>
      </c>
    </row>
    <row r="38" spans="1:8">
      <c r="A38" s="294" t="s">
        <v>211</v>
      </c>
      <c r="B38" s="287"/>
      <c r="C38" s="288"/>
      <c r="D38" s="289">
        <f t="shared" si="5"/>
        <v>0</v>
      </c>
      <c r="E38" s="290"/>
      <c r="F38" s="291"/>
      <c r="G38" s="292">
        <f t="shared" si="6"/>
        <v>0</v>
      </c>
      <c r="H38" s="293">
        <f t="shared" si="2"/>
        <v>0</v>
      </c>
    </row>
    <row r="39" spans="1:8">
      <c r="A39" s="294" t="s">
        <v>86</v>
      </c>
      <c r="B39" s="287"/>
      <c r="C39" s="288"/>
      <c r="D39" s="289">
        <f t="shared" si="5"/>
        <v>0</v>
      </c>
      <c r="E39" s="290"/>
      <c r="F39" s="291"/>
      <c r="G39" s="292">
        <f t="shared" si="6"/>
        <v>0</v>
      </c>
      <c r="H39" s="293">
        <f t="shared" si="2"/>
        <v>0</v>
      </c>
    </row>
    <row r="40" spans="1:8">
      <c r="A40" s="294" t="s">
        <v>88</v>
      </c>
      <c r="B40" s="287"/>
      <c r="C40" s="288"/>
      <c r="D40" s="289">
        <f t="shared" si="5"/>
        <v>0</v>
      </c>
      <c r="E40" s="290"/>
      <c r="F40" s="291"/>
      <c r="G40" s="292">
        <f t="shared" si="6"/>
        <v>0</v>
      </c>
      <c r="H40" s="293">
        <f t="shared" si="2"/>
        <v>0</v>
      </c>
    </row>
    <row r="41" spans="1:8">
      <c r="A41" s="294" t="s">
        <v>90</v>
      </c>
      <c r="B41" s="287"/>
      <c r="C41" s="288"/>
      <c r="D41" s="289">
        <f t="shared" si="5"/>
        <v>0</v>
      </c>
      <c r="E41" s="290"/>
      <c r="F41" s="291"/>
      <c r="G41" s="292">
        <f t="shared" si="6"/>
        <v>0</v>
      </c>
      <c r="H41" s="293">
        <f t="shared" si="2"/>
        <v>0</v>
      </c>
    </row>
    <row r="42" spans="1:8">
      <c r="A42" s="294" t="s">
        <v>92</v>
      </c>
      <c r="B42" s="287"/>
      <c r="C42" s="288"/>
      <c r="D42" s="289">
        <f t="shared" si="5"/>
        <v>0</v>
      </c>
      <c r="E42" s="290"/>
      <c r="F42" s="291"/>
      <c r="G42" s="292">
        <f t="shared" si="6"/>
        <v>0</v>
      </c>
      <c r="H42" s="293">
        <f t="shared" si="2"/>
        <v>0</v>
      </c>
    </row>
    <row r="43" spans="1:8">
      <c r="A43" s="286" t="s">
        <v>212</v>
      </c>
      <c r="B43" s="287"/>
      <c r="C43" s="288"/>
      <c r="D43" s="289">
        <f t="shared" si="5"/>
        <v>0</v>
      </c>
      <c r="E43" s="290"/>
      <c r="F43" s="291"/>
      <c r="G43" s="292">
        <f t="shared" si="6"/>
        <v>0</v>
      </c>
      <c r="H43" s="293">
        <f t="shared" si="2"/>
        <v>0</v>
      </c>
    </row>
    <row r="44" spans="1:8">
      <c r="A44" s="286" t="s">
        <v>114</v>
      </c>
      <c r="B44" s="287"/>
      <c r="C44" s="288"/>
      <c r="D44" s="289">
        <f t="shared" si="5"/>
        <v>0</v>
      </c>
      <c r="E44" s="290"/>
      <c r="F44" s="291"/>
      <c r="G44" s="292">
        <f t="shared" si="6"/>
        <v>0</v>
      </c>
      <c r="H44" s="293">
        <f t="shared" si="2"/>
        <v>0</v>
      </c>
    </row>
    <row r="45" spans="1:8">
      <c r="A45" s="286" t="s">
        <v>117</v>
      </c>
      <c r="B45" s="287"/>
      <c r="C45" s="288"/>
      <c r="D45" s="289">
        <f t="shared" si="5"/>
        <v>0</v>
      </c>
      <c r="E45" s="290"/>
      <c r="F45" s="291"/>
      <c r="G45" s="292">
        <f t="shared" si="6"/>
        <v>0</v>
      </c>
      <c r="H45" s="293">
        <f t="shared" si="2"/>
        <v>0</v>
      </c>
    </row>
    <row r="46" spans="1:8">
      <c r="A46" s="294" t="s">
        <v>94</v>
      </c>
      <c r="B46" s="287"/>
      <c r="C46" s="288"/>
      <c r="D46" s="289">
        <f t="shared" si="5"/>
        <v>0</v>
      </c>
      <c r="E46" s="290"/>
      <c r="F46" s="291"/>
      <c r="G46" s="292">
        <f t="shared" si="6"/>
        <v>0</v>
      </c>
      <c r="H46" s="293">
        <f t="shared" si="2"/>
        <v>0</v>
      </c>
    </row>
    <row r="47" spans="1:8">
      <c r="A47" s="300" t="s">
        <v>213</v>
      </c>
      <c r="B47" s="301"/>
      <c r="C47" s="302"/>
      <c r="D47" s="289">
        <f t="shared" si="5"/>
        <v>0</v>
      </c>
      <c r="E47" s="290"/>
      <c r="F47" s="291"/>
      <c r="G47" s="292">
        <f t="shared" si="6"/>
        <v>0</v>
      </c>
      <c r="H47" s="293">
        <f t="shared" si="2"/>
        <v>0</v>
      </c>
    </row>
    <row r="48" spans="1:8">
      <c r="A48" s="294" t="s">
        <v>97</v>
      </c>
      <c r="B48" s="287"/>
      <c r="C48" s="288"/>
      <c r="D48" s="289">
        <f t="shared" si="5"/>
        <v>0</v>
      </c>
      <c r="E48" s="290"/>
      <c r="F48" s="291"/>
      <c r="G48" s="292">
        <f t="shared" si="6"/>
        <v>0</v>
      </c>
      <c r="H48" s="293">
        <f t="shared" si="2"/>
        <v>0</v>
      </c>
    </row>
    <row r="49" spans="1:8">
      <c r="A49" s="286" t="s">
        <v>214</v>
      </c>
      <c r="B49" s="295">
        <f>SUM(B26:B48)</f>
        <v>0</v>
      </c>
      <c r="C49" s="296">
        <f>SUM(C26:C48)</f>
        <v>0</v>
      </c>
      <c r="D49" s="289">
        <f t="shared" si="5"/>
        <v>0</v>
      </c>
      <c r="E49" s="295">
        <f>SUM(E26:E48)</f>
        <v>0</v>
      </c>
      <c r="F49" s="296">
        <f>SUM(F26:F48)</f>
        <v>0</v>
      </c>
      <c r="G49" s="292">
        <f t="shared" si="6"/>
        <v>0</v>
      </c>
      <c r="H49" s="293">
        <f t="shared" si="2"/>
        <v>0</v>
      </c>
    </row>
    <row r="50" spans="1:8">
      <c r="A50" s="286" t="s">
        <v>215</v>
      </c>
      <c r="B50" s="295">
        <f>B24+B49</f>
        <v>0</v>
      </c>
      <c r="C50" s="296">
        <f>C24+C49</f>
        <v>0</v>
      </c>
      <c r="D50" s="289">
        <f t="shared" si="5"/>
        <v>0</v>
      </c>
      <c r="E50" s="295">
        <f>E24+E49</f>
        <v>0</v>
      </c>
      <c r="F50" s="296">
        <f>F24+F49</f>
        <v>0</v>
      </c>
      <c r="G50" s="292">
        <f t="shared" ref="G50:G53" si="7">SUM(E50:F50)</f>
        <v>0</v>
      </c>
      <c r="H50" s="293">
        <f t="shared" si="2"/>
        <v>0</v>
      </c>
    </row>
    <row r="51" spans="1:8">
      <c r="A51" s="303" t="s">
        <v>216</v>
      </c>
      <c r="B51" s="295">
        <f>B19-B50</f>
        <v>0</v>
      </c>
      <c r="C51" s="296">
        <f>C19-C50</f>
        <v>0</v>
      </c>
      <c r="D51" s="289">
        <f t="shared" ref="D51:D53" si="8">SUM(B51:C51)</f>
        <v>0</v>
      </c>
      <c r="E51" s="295">
        <f>E19-E50</f>
        <v>0</v>
      </c>
      <c r="F51" s="296">
        <f>F19-F50</f>
        <v>0</v>
      </c>
      <c r="G51" s="292">
        <f t="shared" si="7"/>
        <v>0</v>
      </c>
      <c r="H51" s="293">
        <f t="shared" si="2"/>
        <v>0</v>
      </c>
    </row>
    <row r="52" spans="1:8">
      <c r="A52" s="286" t="s">
        <v>217</v>
      </c>
      <c r="B52" s="287"/>
      <c r="C52" s="288"/>
      <c r="D52" s="289">
        <f t="shared" si="8"/>
        <v>0</v>
      </c>
      <c r="E52" s="287"/>
      <c r="F52" s="288"/>
      <c r="G52" s="292">
        <f t="shared" si="7"/>
        <v>0</v>
      </c>
      <c r="H52" s="293">
        <f t="shared" si="2"/>
        <v>0</v>
      </c>
    </row>
    <row r="53" spans="1:8" ht="17.45" customHeight="1">
      <c r="A53" s="304" t="s">
        <v>218</v>
      </c>
      <c r="B53" s="305">
        <f>B51+B52</f>
        <v>0</v>
      </c>
      <c r="C53" s="306">
        <f>C51+C52</f>
        <v>0</v>
      </c>
      <c r="D53" s="307">
        <f t="shared" si="8"/>
        <v>0</v>
      </c>
      <c r="E53" s="305">
        <f>E51+E52</f>
        <v>0</v>
      </c>
      <c r="F53" s="306">
        <f>F51+F52</f>
        <v>0</v>
      </c>
      <c r="G53" s="308">
        <f t="shared" si="7"/>
        <v>0</v>
      </c>
      <c r="H53" s="309">
        <f t="shared" si="2"/>
        <v>0</v>
      </c>
    </row>
    <row r="54" spans="1:8" hidden="1">
      <c r="A54" s="310" t="s">
        <v>219</v>
      </c>
      <c r="B54" s="310"/>
      <c r="C54" s="310"/>
      <c r="D54" s="311">
        <f t="shared" ref="D54:D63" si="9">B54+C54</f>
        <v>0</v>
      </c>
      <c r="G54" s="311">
        <f t="shared" si="3"/>
        <v>0</v>
      </c>
      <c r="H54" s="272">
        <f>SUM(H51:H53)</f>
        <v>0</v>
      </c>
    </row>
    <row r="55" spans="1:8" hidden="1">
      <c r="A55" s="310" t="s">
        <v>220</v>
      </c>
      <c r="B55" s="310"/>
      <c r="C55" s="310"/>
      <c r="D55" s="291">
        <f t="shared" si="9"/>
        <v>0</v>
      </c>
      <c r="G55" s="291">
        <f t="shared" si="3"/>
        <v>0</v>
      </c>
    </row>
    <row r="56" spans="1:8" hidden="1">
      <c r="A56" s="310" t="s">
        <v>221</v>
      </c>
      <c r="B56" s="310"/>
      <c r="C56" s="310"/>
      <c r="D56" s="291">
        <f t="shared" si="9"/>
        <v>0</v>
      </c>
      <c r="G56" s="291">
        <f t="shared" si="3"/>
        <v>0</v>
      </c>
    </row>
    <row r="57" spans="1:8" hidden="1">
      <c r="A57" s="310" t="s">
        <v>222</v>
      </c>
      <c r="B57" s="310"/>
      <c r="C57" s="310"/>
      <c r="D57" s="291">
        <f t="shared" si="9"/>
        <v>0</v>
      </c>
      <c r="G57" s="291">
        <f t="shared" si="3"/>
        <v>0</v>
      </c>
    </row>
    <row r="58" spans="1:8" hidden="1">
      <c r="A58" s="310" t="s">
        <v>223</v>
      </c>
      <c r="B58" s="310"/>
      <c r="C58" s="310"/>
      <c r="D58" s="291">
        <f t="shared" si="9"/>
        <v>0</v>
      </c>
      <c r="G58" s="291">
        <f t="shared" si="3"/>
        <v>0</v>
      </c>
    </row>
    <row r="59" spans="1:8" hidden="1">
      <c r="A59" s="310" t="s">
        <v>224</v>
      </c>
      <c r="B59" s="310"/>
      <c r="C59" s="310"/>
      <c r="D59" s="291">
        <f t="shared" si="9"/>
        <v>0</v>
      </c>
      <c r="G59" s="291">
        <f t="shared" si="3"/>
        <v>0</v>
      </c>
    </row>
    <row r="60" spans="1:8" hidden="1">
      <c r="A60" s="310" t="s">
        <v>225</v>
      </c>
      <c r="B60" s="310"/>
      <c r="C60" s="310"/>
      <c r="D60" s="291">
        <f t="shared" si="9"/>
        <v>0</v>
      </c>
      <c r="E60" s="312"/>
      <c r="F60" s="312"/>
      <c r="G60" s="291">
        <f t="shared" si="3"/>
        <v>0</v>
      </c>
    </row>
    <row r="61" spans="1:8" hidden="1">
      <c r="D61" s="291">
        <f t="shared" si="9"/>
        <v>0</v>
      </c>
      <c r="E61" s="312"/>
      <c r="F61" s="312"/>
      <c r="G61" s="291">
        <f t="shared" si="3"/>
        <v>0</v>
      </c>
    </row>
    <row r="62" spans="1:8" hidden="1">
      <c r="D62" s="291">
        <f t="shared" si="9"/>
        <v>0</v>
      </c>
      <c r="E62" s="312"/>
      <c r="F62" s="312"/>
      <c r="G62" s="291">
        <f t="shared" si="3"/>
        <v>0</v>
      </c>
    </row>
    <row r="63" spans="1:8" hidden="1">
      <c r="D63" s="291">
        <f t="shared" si="9"/>
        <v>0</v>
      </c>
      <c r="G63" s="291">
        <f t="shared" si="3"/>
        <v>0</v>
      </c>
    </row>
    <row r="64" spans="1:8">
      <c r="A64" s="310"/>
      <c r="B64" s="310"/>
      <c r="C64" s="310"/>
    </row>
    <row r="65" spans="1:1">
      <c r="A65" s="272" t="s">
        <v>226</v>
      </c>
    </row>
  </sheetData>
  <mergeCells count="5">
    <mergeCell ref="B2:C2"/>
    <mergeCell ref="A7:A8"/>
    <mergeCell ref="D7:D8"/>
    <mergeCell ref="G7:G8"/>
    <mergeCell ref="H7:H8"/>
  </mergeCells>
  <phoneticPr fontId="53"/>
  <dataValidations count="1">
    <dataValidation type="list" allowBlank="1" showInputMessage="1" showErrorMessage="1" sqref="B2:C2" xr:uid="{00000000-0002-0000-0300-000000000000}">
      <formula1>"管理部門,野外県外,野外県内,緑を楽しむ講座・習志野,緑を楽しむ講座・千葉,緑を楽しむ講座・柏,FICの森,SU講座,受験支援ｾﾐﾅｰ,子ども樹木博士,受託事業部,北総部会,南総部会"</formula1>
    </dataValidation>
  </dataValidations>
  <pageMargins left="0.7" right="0.7" top="0.75" bottom="0.75" header="0.3" footer="0.3"/>
  <pageSetup paperSize="9" scale="54"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B1:X178"/>
  <sheetViews>
    <sheetView workbookViewId="0">
      <pane xSplit="5" ySplit="5" topLeftCell="F6" activePane="bottomRight" state="frozen"/>
      <selection pane="topRight"/>
      <selection pane="bottomLeft"/>
      <selection pane="bottomRight" activeCell="F9" sqref="F9"/>
    </sheetView>
  </sheetViews>
  <sheetFormatPr defaultColWidth="9" defaultRowHeight="13.5"/>
  <cols>
    <col min="1" max="1" width="1.375" style="147" customWidth="1"/>
    <col min="2" max="2" width="11.625" style="208" customWidth="1"/>
    <col min="3" max="3" width="13.25" style="209" customWidth="1"/>
    <col min="4" max="4" width="17.625" style="147" customWidth="1"/>
    <col min="5" max="5" width="19.375" style="147" customWidth="1"/>
    <col min="6" max="12" width="10" style="210" customWidth="1"/>
    <col min="13" max="13" width="8.625" style="210" customWidth="1"/>
    <col min="14" max="14" width="4.5" style="147" customWidth="1"/>
    <col min="15" max="15" width="18" style="147" customWidth="1"/>
    <col min="16" max="16" width="10.25" style="211" customWidth="1"/>
    <col min="17" max="17" width="52.75" style="147" customWidth="1"/>
    <col min="18" max="18" width="13.25" style="147" customWidth="1"/>
    <col min="19" max="19" width="7.75" style="147" customWidth="1"/>
    <col min="20" max="20" width="8.375" style="147" customWidth="1"/>
    <col min="21" max="21" width="10.25" style="147" customWidth="1"/>
    <col min="22" max="22" width="9" style="147" customWidth="1"/>
    <col min="23" max="16384" width="9" style="147"/>
  </cols>
  <sheetData>
    <row r="1" spans="2:17" ht="14.25" customHeight="1">
      <c r="C1" s="639" t="s">
        <v>543</v>
      </c>
      <c r="D1" s="639"/>
      <c r="E1" s="639"/>
      <c r="F1" s="639"/>
      <c r="G1" s="147"/>
      <c r="H1" s="147"/>
      <c r="I1" s="147"/>
      <c r="J1" s="147"/>
      <c r="K1" s="147"/>
      <c r="L1" s="147"/>
      <c r="M1" s="147"/>
      <c r="N1" s="230"/>
      <c r="P1" s="147"/>
      <c r="Q1" s="230"/>
    </row>
    <row r="2" spans="2:17" ht="13.5" customHeight="1">
      <c r="B2" s="156"/>
      <c r="C2" s="212" t="s">
        <v>229</v>
      </c>
      <c r="G2" s="143" t="s">
        <v>230</v>
      </c>
      <c r="H2" s="144" t="s">
        <v>231</v>
      </c>
      <c r="I2" s="231" t="s">
        <v>232</v>
      </c>
      <c r="J2" s="145" t="s">
        <v>233</v>
      </c>
      <c r="K2" s="146" t="s">
        <v>234</v>
      </c>
      <c r="L2" s="643" t="s">
        <v>235</v>
      </c>
      <c r="M2" s="644"/>
      <c r="N2" s="644"/>
      <c r="O2" s="644"/>
      <c r="P2" s="644"/>
      <c r="Q2" s="644"/>
    </row>
    <row r="3" spans="2:17" ht="13.5" customHeight="1">
      <c r="B3" s="122"/>
      <c r="C3" s="213" t="s">
        <v>236</v>
      </c>
      <c r="E3" s="214"/>
      <c r="G3" s="147"/>
      <c r="H3" s="148" t="s">
        <v>237</v>
      </c>
      <c r="I3" s="232"/>
      <c r="J3" s="149" t="str">
        <f>IF(I3="","",I3-K3)</f>
        <v/>
      </c>
      <c r="K3" s="150" t="str">
        <f>IF(I3="","",IF(H2="謝金",INT(I3*0.1021),INT(I3*0.03063)))</f>
        <v/>
      </c>
      <c r="L3" s="643"/>
      <c r="M3" s="644"/>
      <c r="N3" s="644"/>
      <c r="O3" s="644"/>
      <c r="P3" s="644"/>
      <c r="Q3" s="644"/>
    </row>
    <row r="4" spans="2:17" ht="6.75" customHeight="1">
      <c r="D4" s="214"/>
      <c r="E4" s="214"/>
      <c r="F4" s="214"/>
      <c r="G4" s="214"/>
      <c r="H4" s="214"/>
      <c r="I4" s="214"/>
      <c r="J4" s="214"/>
      <c r="K4" s="214"/>
      <c r="L4" s="214"/>
      <c r="M4" s="214"/>
      <c r="O4" s="214"/>
    </row>
    <row r="5" spans="2:17" ht="30" customHeight="1">
      <c r="B5" s="215" t="s">
        <v>238</v>
      </c>
      <c r="C5" s="215" t="s">
        <v>239</v>
      </c>
      <c r="D5" s="216" t="s">
        <v>240</v>
      </c>
      <c r="E5" s="216" t="s">
        <v>27</v>
      </c>
      <c r="F5" s="217" t="s">
        <v>241</v>
      </c>
      <c r="G5" s="217" t="s">
        <v>242</v>
      </c>
      <c r="H5" s="217" t="s">
        <v>243</v>
      </c>
      <c r="I5" s="217" t="s">
        <v>244</v>
      </c>
      <c r="J5" s="217" t="s">
        <v>245</v>
      </c>
      <c r="K5" s="217" t="s">
        <v>246</v>
      </c>
      <c r="L5" s="217" t="s">
        <v>232</v>
      </c>
      <c r="M5" s="233" t="s">
        <v>172</v>
      </c>
      <c r="N5" s="234" t="s">
        <v>247</v>
      </c>
      <c r="O5" s="382" t="s">
        <v>465</v>
      </c>
      <c r="P5" s="235" t="s">
        <v>248</v>
      </c>
      <c r="Q5" s="250" t="s">
        <v>249</v>
      </c>
    </row>
    <row r="6" spans="2:17">
      <c r="B6" s="218"/>
      <c r="C6" s="219"/>
      <c r="D6" s="220"/>
      <c r="E6" s="221"/>
      <c r="F6" s="222"/>
      <c r="G6" s="222"/>
      <c r="H6" s="223" t="str">
        <f>IF(AND(F6="",G6="",I6="",J6=""),"",F6-G6)</f>
        <v/>
      </c>
      <c r="I6" s="236"/>
      <c r="J6" s="236"/>
      <c r="K6" s="223" t="str">
        <f>IF(AND(F6="",G6="",I6="",J6=""),"",I6-J6)</f>
        <v/>
      </c>
      <c r="L6" s="223" t="str">
        <f>IF(M6="","",(G6+J6+M6))</f>
        <v/>
      </c>
      <c r="M6" s="223" t="str">
        <f>IF(AND(G6="",J6=""),"",IF(OR(E6="講師謝金",E6="業務謝金"),IF(N6=2,INT((INT((G6+J6)/0.8979)-1)*0.1021),INT(INT((G6+J6)/0.8979)*0.1021)),IF(OR(E6="業務手当",E6="役員報酬"),IF(N6=2,INT((INT((G6+J6)/0.96937)-1)*0.030631),INT(INT((G6+J6)/0.96937)*0.03063)),"")))</f>
        <v/>
      </c>
      <c r="N6" s="237" t="str">
        <f t="shared" ref="N6:N7" si="0">IF(AND(G6="",J6=""),"",IF(OR(E6="講師謝金",E6="業務謝金"),INT((G6+J6)/0.8979)-INT((G6+J6-1)/0.8979),IF(OR(E6="業務手当",E6="役員報酬"),INT((G6+J6)/0.96937)-INT((G6+J6-1)/0.96937),"")))</f>
        <v/>
      </c>
      <c r="O6" s="238"/>
      <c r="P6" s="239"/>
      <c r="Q6" s="238"/>
    </row>
    <row r="7" spans="2:17">
      <c r="B7" s="186"/>
      <c r="C7" s="187"/>
      <c r="D7" s="271"/>
      <c r="E7" s="225"/>
      <c r="F7" s="190"/>
      <c r="G7" s="190"/>
      <c r="H7" s="226" t="str">
        <f>IF(AND(F7="",G7="",I7="",J7=""),"",H6+F7-G7)</f>
        <v/>
      </c>
      <c r="I7" s="240"/>
      <c r="J7" s="240"/>
      <c r="K7" s="226" t="str">
        <f>IF(AND(F7="",G7="",I7="",J7=""),"",K6+I7-J7)</f>
        <v/>
      </c>
      <c r="L7" s="226" t="str">
        <f t="shared" ref="L7" si="1">IF(M7="","",(G7+J7+M7))</f>
        <v/>
      </c>
      <c r="M7" s="223" t="str">
        <f t="shared" ref="M7" si="2">IF(AND(G7="",J7=""),"",IF(OR(E7="講師謝金",E7="業務謝金"),IF(N7=2,INT((INT((G7+J7)/0.8979)-1)*0.1021),INT(INT((G7+J7)/0.8979)*0.1021)),IF(OR(E7="業務手当",E7="役員報酬"),IF(N7=2,INT((INT((G7+J7)/0.96937)-1)*0.030631),INT(INT((G7+J7)/0.96937)*0.03063)),"")))</f>
        <v/>
      </c>
      <c r="N7" s="237" t="str">
        <f t="shared" si="0"/>
        <v/>
      </c>
      <c r="O7" s="188"/>
      <c r="P7" s="239"/>
      <c r="Q7" s="251"/>
    </row>
    <row r="8" spans="2:17">
      <c r="B8" s="186"/>
      <c r="C8" s="187"/>
      <c r="D8" s="224"/>
      <c r="E8" s="225"/>
      <c r="F8" s="190"/>
      <c r="G8" s="190"/>
      <c r="H8" s="226" t="str">
        <f t="shared" ref="H8:H66" si="3">IF(AND(F8="",G8="",I8="",J8=""),"",H7+F8-G8)</f>
        <v/>
      </c>
      <c r="I8" s="240"/>
      <c r="J8" s="240"/>
      <c r="K8" s="226" t="str">
        <f t="shared" ref="K8:K71" si="4">IF(AND(F8="",G8="",I8="",J8=""),"",K7+I8-J8)</f>
        <v/>
      </c>
      <c r="L8" s="226" t="str">
        <f t="shared" ref="L8:L71" si="5">IF(M8="","",(G8+J8+M8))</f>
        <v/>
      </c>
      <c r="M8" s="223" t="str">
        <f t="shared" ref="M8:M71" si="6">IF(AND(G8="",J8=""),"",IF(OR(E8="講師謝金",E8="業務謝金"),IF(N8=2,INT((INT((G8+J8)/0.8979)-1)*0.1021),INT(INT((G8+J8)/0.8979)*0.1021)),IF(OR(E8="業務手当",E8="役員報酬"),IF(N8=2,INT((INT((G8+J8)/0.96937)-1)*0.030631),INT(INT((G8+J8)/0.96937)*0.03063)),"")))</f>
        <v/>
      </c>
      <c r="N8" s="237" t="str">
        <f t="shared" ref="N8:N71" si="7">IF(AND(G8="",J8=""),"",IF(OR(E8="講師謝金",E8="業務謝金"),INT((G8+J8)/0.8979)-INT((G8+J8-1)/0.8979),IF(OR(E8="業務手当",E8="役員報酬"),INT((G8+J8)/0.96937)-INT((G8+J8-1)/0.96937),"")))</f>
        <v/>
      </c>
      <c r="O8" s="188"/>
      <c r="P8" s="239"/>
      <c r="Q8" s="188"/>
    </row>
    <row r="9" spans="2:17">
      <c r="B9" s="186"/>
      <c r="C9" s="187"/>
      <c r="D9" s="227"/>
      <c r="E9" s="225"/>
      <c r="F9" s="190"/>
      <c r="G9" s="190"/>
      <c r="H9" s="226" t="str">
        <f t="shared" si="3"/>
        <v/>
      </c>
      <c r="I9" s="240"/>
      <c r="J9" s="240"/>
      <c r="K9" s="226" t="str">
        <f t="shared" si="4"/>
        <v/>
      </c>
      <c r="L9" s="226" t="str">
        <f t="shared" si="5"/>
        <v/>
      </c>
      <c r="M9" s="223" t="str">
        <f t="shared" si="6"/>
        <v/>
      </c>
      <c r="N9" s="237" t="str">
        <f t="shared" si="7"/>
        <v/>
      </c>
      <c r="O9" s="188"/>
      <c r="P9" s="239"/>
      <c r="Q9" s="251"/>
    </row>
    <row r="10" spans="2:17">
      <c r="B10" s="186"/>
      <c r="C10" s="187"/>
      <c r="D10" s="121"/>
      <c r="E10" s="225"/>
      <c r="F10" s="190"/>
      <c r="G10" s="190"/>
      <c r="H10" s="226" t="str">
        <f t="shared" si="3"/>
        <v/>
      </c>
      <c r="I10" s="240"/>
      <c r="J10" s="240"/>
      <c r="K10" s="226" t="str">
        <f t="shared" si="4"/>
        <v/>
      </c>
      <c r="L10" s="226" t="str">
        <f t="shared" si="5"/>
        <v/>
      </c>
      <c r="M10" s="223" t="str">
        <f t="shared" si="6"/>
        <v/>
      </c>
      <c r="N10" s="237" t="str">
        <f t="shared" si="7"/>
        <v/>
      </c>
      <c r="O10" s="188"/>
      <c r="P10" s="239"/>
      <c r="Q10" s="188"/>
    </row>
    <row r="11" spans="2:17">
      <c r="B11" s="186"/>
      <c r="C11" s="187"/>
      <c r="D11" s="121"/>
      <c r="E11" s="225"/>
      <c r="F11" s="190"/>
      <c r="G11" s="190"/>
      <c r="H11" s="226" t="str">
        <f t="shared" si="3"/>
        <v/>
      </c>
      <c r="I11" s="240"/>
      <c r="J11" s="240"/>
      <c r="K11" s="226" t="str">
        <f t="shared" si="4"/>
        <v/>
      </c>
      <c r="L11" s="226" t="str">
        <f t="shared" si="5"/>
        <v/>
      </c>
      <c r="M11" s="223" t="str">
        <f t="shared" si="6"/>
        <v/>
      </c>
      <c r="N11" s="237" t="str">
        <f t="shared" si="7"/>
        <v/>
      </c>
      <c r="O11" s="188"/>
      <c r="P11" s="239"/>
      <c r="Q11" s="188"/>
    </row>
    <row r="12" spans="2:17">
      <c r="B12" s="186"/>
      <c r="C12" s="187"/>
      <c r="D12" s="121"/>
      <c r="E12" s="225"/>
      <c r="F12" s="190"/>
      <c r="G12" s="190"/>
      <c r="H12" s="226" t="str">
        <f t="shared" si="3"/>
        <v/>
      </c>
      <c r="I12" s="240"/>
      <c r="J12" s="240"/>
      <c r="K12" s="226" t="str">
        <f t="shared" si="4"/>
        <v/>
      </c>
      <c r="L12" s="226" t="str">
        <f t="shared" si="5"/>
        <v/>
      </c>
      <c r="M12" s="223" t="str">
        <f t="shared" si="6"/>
        <v/>
      </c>
      <c r="N12" s="237" t="str">
        <f t="shared" si="7"/>
        <v/>
      </c>
      <c r="O12" s="188"/>
      <c r="P12" s="239"/>
      <c r="Q12" s="188"/>
    </row>
    <row r="13" spans="2:17">
      <c r="B13" s="186"/>
      <c r="C13" s="187"/>
      <c r="D13" s="189"/>
      <c r="E13" s="225"/>
      <c r="F13" s="190"/>
      <c r="G13" s="190"/>
      <c r="H13" s="226" t="str">
        <f t="shared" si="3"/>
        <v/>
      </c>
      <c r="I13" s="240"/>
      <c r="J13" s="240"/>
      <c r="K13" s="226" t="str">
        <f t="shared" si="4"/>
        <v/>
      </c>
      <c r="L13" s="226" t="str">
        <f t="shared" si="5"/>
        <v/>
      </c>
      <c r="M13" s="223" t="str">
        <f t="shared" si="6"/>
        <v/>
      </c>
      <c r="N13" s="237" t="str">
        <f t="shared" si="7"/>
        <v/>
      </c>
      <c r="O13" s="188"/>
      <c r="P13" s="239"/>
      <c r="Q13" s="188"/>
    </row>
    <row r="14" spans="2:17">
      <c r="B14" s="186"/>
      <c r="C14" s="187"/>
      <c r="D14" s="189"/>
      <c r="E14" s="225"/>
      <c r="F14" s="190"/>
      <c r="G14" s="190"/>
      <c r="H14" s="226" t="str">
        <f t="shared" si="3"/>
        <v/>
      </c>
      <c r="I14" s="240"/>
      <c r="J14" s="240"/>
      <c r="K14" s="226" t="str">
        <f t="shared" si="4"/>
        <v/>
      </c>
      <c r="L14" s="226" t="str">
        <f t="shared" si="5"/>
        <v/>
      </c>
      <c r="M14" s="223" t="str">
        <f t="shared" si="6"/>
        <v/>
      </c>
      <c r="N14" s="237" t="str">
        <f t="shared" si="7"/>
        <v/>
      </c>
      <c r="O14" s="188"/>
      <c r="P14" s="239"/>
      <c r="Q14" s="188"/>
    </row>
    <row r="15" spans="2:17">
      <c r="B15" s="186"/>
      <c r="C15" s="187"/>
      <c r="D15" s="189"/>
      <c r="E15" s="225"/>
      <c r="F15" s="190"/>
      <c r="G15" s="190"/>
      <c r="H15" s="226" t="str">
        <f t="shared" si="3"/>
        <v/>
      </c>
      <c r="I15" s="240"/>
      <c r="J15" s="240"/>
      <c r="K15" s="226" t="str">
        <f t="shared" si="4"/>
        <v/>
      </c>
      <c r="L15" s="226" t="str">
        <f t="shared" si="5"/>
        <v/>
      </c>
      <c r="M15" s="223" t="str">
        <f t="shared" si="6"/>
        <v/>
      </c>
      <c r="N15" s="237" t="str">
        <f t="shared" si="7"/>
        <v/>
      </c>
      <c r="O15" s="188"/>
      <c r="P15" s="239"/>
      <c r="Q15" s="188"/>
    </row>
    <row r="16" spans="2:17">
      <c r="B16" s="186"/>
      <c r="C16" s="187"/>
      <c r="D16" s="189"/>
      <c r="E16" s="225"/>
      <c r="F16" s="190"/>
      <c r="G16" s="190"/>
      <c r="H16" s="226" t="str">
        <f t="shared" si="3"/>
        <v/>
      </c>
      <c r="I16" s="240"/>
      <c r="J16" s="240"/>
      <c r="K16" s="226" t="str">
        <f t="shared" si="4"/>
        <v/>
      </c>
      <c r="L16" s="226" t="str">
        <f t="shared" si="5"/>
        <v/>
      </c>
      <c r="M16" s="223" t="str">
        <f t="shared" si="6"/>
        <v/>
      </c>
      <c r="N16" s="237" t="str">
        <f t="shared" si="7"/>
        <v/>
      </c>
      <c r="O16" s="188"/>
      <c r="P16" s="239"/>
      <c r="Q16" s="188"/>
    </row>
    <row r="17" spans="2:22">
      <c r="B17" s="186"/>
      <c r="C17" s="187"/>
      <c r="D17" s="189"/>
      <c r="E17" s="225"/>
      <c r="F17" s="190"/>
      <c r="G17" s="190"/>
      <c r="H17" s="226" t="str">
        <f t="shared" si="3"/>
        <v/>
      </c>
      <c r="I17" s="240"/>
      <c r="J17" s="240"/>
      <c r="K17" s="226" t="str">
        <f t="shared" si="4"/>
        <v/>
      </c>
      <c r="L17" s="226" t="str">
        <f t="shared" si="5"/>
        <v/>
      </c>
      <c r="M17" s="223" t="str">
        <f t="shared" si="6"/>
        <v/>
      </c>
      <c r="N17" s="237" t="str">
        <f t="shared" si="7"/>
        <v/>
      </c>
      <c r="O17" s="188"/>
      <c r="P17" s="239"/>
      <c r="Q17" s="188"/>
    </row>
    <row r="18" spans="2:22">
      <c r="B18" s="186"/>
      <c r="C18" s="187"/>
      <c r="D18" s="189"/>
      <c r="E18" s="225"/>
      <c r="F18" s="190"/>
      <c r="G18" s="190"/>
      <c r="H18" s="226" t="str">
        <f t="shared" si="3"/>
        <v/>
      </c>
      <c r="I18" s="190"/>
      <c r="J18" s="240"/>
      <c r="K18" s="226" t="str">
        <f t="shared" si="4"/>
        <v/>
      </c>
      <c r="L18" s="226" t="str">
        <f t="shared" si="5"/>
        <v/>
      </c>
      <c r="M18" s="223" t="str">
        <f t="shared" si="6"/>
        <v/>
      </c>
      <c r="N18" s="237" t="str">
        <f t="shared" si="7"/>
        <v/>
      </c>
      <c r="O18" s="188"/>
      <c r="P18" s="239"/>
      <c r="Q18" s="254"/>
    </row>
    <row r="19" spans="2:22">
      <c r="B19" s="186"/>
      <c r="C19" s="187"/>
      <c r="D19" s="189"/>
      <c r="E19" s="225"/>
      <c r="F19" s="190"/>
      <c r="G19" s="190"/>
      <c r="H19" s="226" t="str">
        <f t="shared" si="3"/>
        <v/>
      </c>
      <c r="I19" s="190"/>
      <c r="J19" s="240"/>
      <c r="K19" s="226" t="str">
        <f t="shared" si="4"/>
        <v/>
      </c>
      <c r="L19" s="226" t="str">
        <f t="shared" si="5"/>
        <v/>
      </c>
      <c r="M19" s="223" t="str">
        <f t="shared" si="6"/>
        <v/>
      </c>
      <c r="N19" s="237" t="str">
        <f t="shared" si="7"/>
        <v/>
      </c>
      <c r="O19" s="188"/>
      <c r="P19" s="239"/>
      <c r="Q19" s="254"/>
    </row>
    <row r="20" spans="2:22">
      <c r="B20" s="186"/>
      <c r="C20" s="187"/>
      <c r="D20" s="224"/>
      <c r="E20" s="225"/>
      <c r="F20" s="190"/>
      <c r="G20" s="190"/>
      <c r="H20" s="226" t="str">
        <f t="shared" si="3"/>
        <v/>
      </c>
      <c r="I20" s="240"/>
      <c r="J20" s="240"/>
      <c r="K20" s="226" t="str">
        <f t="shared" si="4"/>
        <v/>
      </c>
      <c r="L20" s="226" t="str">
        <f t="shared" si="5"/>
        <v/>
      </c>
      <c r="M20" s="223" t="str">
        <f t="shared" si="6"/>
        <v/>
      </c>
      <c r="N20" s="237" t="str">
        <f t="shared" si="7"/>
        <v/>
      </c>
      <c r="O20" s="188"/>
      <c r="P20" s="239"/>
      <c r="Q20" s="188"/>
    </row>
    <row r="21" spans="2:22">
      <c r="B21" s="186"/>
      <c r="C21" s="187"/>
      <c r="D21" s="188"/>
      <c r="E21" s="225"/>
      <c r="F21" s="190"/>
      <c r="G21" s="190"/>
      <c r="H21" s="226" t="str">
        <f t="shared" si="3"/>
        <v/>
      </c>
      <c r="I21" s="240"/>
      <c r="J21" s="240"/>
      <c r="K21" s="226" t="str">
        <f t="shared" si="4"/>
        <v/>
      </c>
      <c r="L21" s="226" t="str">
        <f t="shared" si="5"/>
        <v/>
      </c>
      <c r="M21" s="223" t="str">
        <f t="shared" si="6"/>
        <v/>
      </c>
      <c r="N21" s="237" t="str">
        <f t="shared" si="7"/>
        <v/>
      </c>
      <c r="O21" s="188"/>
      <c r="P21" s="239"/>
      <c r="Q21" s="188"/>
    </row>
    <row r="22" spans="2:22">
      <c r="B22" s="186"/>
      <c r="C22" s="187"/>
      <c r="D22" s="188"/>
      <c r="E22" s="225"/>
      <c r="F22" s="190"/>
      <c r="G22" s="190"/>
      <c r="H22" s="226" t="str">
        <f t="shared" si="3"/>
        <v/>
      </c>
      <c r="I22" s="240"/>
      <c r="J22" s="240"/>
      <c r="K22" s="226" t="str">
        <f t="shared" si="4"/>
        <v/>
      </c>
      <c r="L22" s="226" t="str">
        <f t="shared" si="5"/>
        <v/>
      </c>
      <c r="M22" s="223" t="str">
        <f t="shared" si="6"/>
        <v/>
      </c>
      <c r="N22" s="237" t="str">
        <f t="shared" si="7"/>
        <v/>
      </c>
      <c r="O22" s="188"/>
      <c r="P22" s="239"/>
      <c r="Q22" s="188"/>
    </row>
    <row r="23" spans="2:22">
      <c r="B23" s="186"/>
      <c r="C23" s="187"/>
      <c r="D23" s="188"/>
      <c r="E23" s="225"/>
      <c r="F23" s="190"/>
      <c r="G23" s="190"/>
      <c r="H23" s="226" t="str">
        <f t="shared" si="3"/>
        <v/>
      </c>
      <c r="I23" s="240"/>
      <c r="J23" s="240"/>
      <c r="K23" s="226" t="str">
        <f t="shared" si="4"/>
        <v/>
      </c>
      <c r="L23" s="226" t="str">
        <f t="shared" si="5"/>
        <v/>
      </c>
      <c r="M23" s="223" t="str">
        <f t="shared" si="6"/>
        <v/>
      </c>
      <c r="N23" s="237" t="str">
        <f t="shared" si="7"/>
        <v/>
      </c>
      <c r="O23" s="188"/>
      <c r="P23" s="239"/>
      <c r="Q23" s="188"/>
    </row>
    <row r="24" spans="2:22">
      <c r="B24" s="186"/>
      <c r="C24" s="187"/>
      <c r="D24" s="188"/>
      <c r="E24" s="225"/>
      <c r="F24" s="190"/>
      <c r="G24" s="190"/>
      <c r="H24" s="226" t="str">
        <f t="shared" si="3"/>
        <v/>
      </c>
      <c r="I24" s="240"/>
      <c r="J24" s="240"/>
      <c r="K24" s="226" t="str">
        <f t="shared" si="4"/>
        <v/>
      </c>
      <c r="L24" s="226" t="str">
        <f t="shared" si="5"/>
        <v/>
      </c>
      <c r="M24" s="223" t="str">
        <f t="shared" si="6"/>
        <v/>
      </c>
      <c r="N24" s="237" t="str">
        <f t="shared" si="7"/>
        <v/>
      </c>
      <c r="O24" s="188"/>
      <c r="P24" s="239"/>
      <c r="Q24" s="188"/>
    </row>
    <row r="25" spans="2:22" hidden="1">
      <c r="B25" s="186"/>
      <c r="C25" s="187"/>
      <c r="D25" s="188"/>
      <c r="E25" s="225" t="s">
        <v>73</v>
      </c>
      <c r="F25" s="190"/>
      <c r="G25" s="190"/>
      <c r="H25" s="226" t="str">
        <f t="shared" si="3"/>
        <v/>
      </c>
      <c r="I25" s="240"/>
      <c r="J25" s="240"/>
      <c r="K25" s="226" t="str">
        <f t="shared" si="4"/>
        <v/>
      </c>
      <c r="L25" s="226" t="str">
        <f t="shared" si="5"/>
        <v/>
      </c>
      <c r="M25" s="223" t="str">
        <f t="shared" si="6"/>
        <v/>
      </c>
      <c r="N25" s="237" t="str">
        <f t="shared" si="7"/>
        <v/>
      </c>
      <c r="O25" s="188"/>
      <c r="P25" s="241"/>
      <c r="Q25" s="188"/>
    </row>
    <row r="26" spans="2:22">
      <c r="B26" s="186"/>
      <c r="C26" s="187"/>
      <c r="D26" s="224"/>
      <c r="E26" s="225"/>
      <c r="F26" s="190"/>
      <c r="G26" s="190"/>
      <c r="H26" s="226" t="str">
        <f t="shared" si="3"/>
        <v/>
      </c>
      <c r="I26" s="240"/>
      <c r="J26" s="240"/>
      <c r="K26" s="226" t="str">
        <f t="shared" si="4"/>
        <v/>
      </c>
      <c r="L26" s="226" t="str">
        <f t="shared" si="5"/>
        <v/>
      </c>
      <c r="M26" s="223" t="str">
        <f t="shared" si="6"/>
        <v/>
      </c>
      <c r="N26" s="237" t="str">
        <f t="shared" si="7"/>
        <v/>
      </c>
      <c r="O26" s="203"/>
      <c r="P26" s="239"/>
      <c r="Q26" s="188"/>
    </row>
    <row r="27" spans="2:22">
      <c r="B27" s="186"/>
      <c r="C27" s="187"/>
      <c r="D27" s="188"/>
      <c r="E27" s="225"/>
      <c r="F27" s="190"/>
      <c r="G27" s="190"/>
      <c r="H27" s="226" t="str">
        <f t="shared" si="3"/>
        <v/>
      </c>
      <c r="I27" s="240"/>
      <c r="J27" s="240"/>
      <c r="K27" s="226" t="str">
        <f t="shared" si="4"/>
        <v/>
      </c>
      <c r="L27" s="226" t="str">
        <f t="shared" si="5"/>
        <v/>
      </c>
      <c r="M27" s="223" t="str">
        <f t="shared" si="6"/>
        <v/>
      </c>
      <c r="N27" s="237" t="str">
        <f t="shared" si="7"/>
        <v/>
      </c>
      <c r="O27" s="188"/>
      <c r="P27" s="239"/>
      <c r="Q27" s="188"/>
    </row>
    <row r="28" spans="2:22">
      <c r="B28" s="186"/>
      <c r="C28" s="187"/>
      <c r="D28" s="188"/>
      <c r="E28" s="225"/>
      <c r="F28" s="190"/>
      <c r="G28" s="190"/>
      <c r="H28" s="226" t="str">
        <f t="shared" si="3"/>
        <v/>
      </c>
      <c r="I28" s="240"/>
      <c r="J28" s="240"/>
      <c r="K28" s="226" t="str">
        <f t="shared" si="4"/>
        <v/>
      </c>
      <c r="L28" s="226" t="str">
        <f t="shared" si="5"/>
        <v/>
      </c>
      <c r="M28" s="223" t="str">
        <f t="shared" si="6"/>
        <v/>
      </c>
      <c r="N28" s="237" t="str">
        <f t="shared" si="7"/>
        <v/>
      </c>
      <c r="O28" s="188"/>
      <c r="P28" s="239"/>
      <c r="Q28" s="242"/>
    </row>
    <row r="29" spans="2:22" hidden="1">
      <c r="B29" s="186"/>
      <c r="C29" s="187"/>
      <c r="D29" s="188"/>
      <c r="E29" s="225" t="s">
        <v>73</v>
      </c>
      <c r="F29" s="190"/>
      <c r="G29" s="190"/>
      <c r="H29" s="226" t="str">
        <f t="shared" si="3"/>
        <v/>
      </c>
      <c r="I29" s="240"/>
      <c r="J29" s="240"/>
      <c r="K29" s="226" t="str">
        <f t="shared" si="4"/>
        <v/>
      </c>
      <c r="L29" s="226" t="str">
        <f t="shared" si="5"/>
        <v/>
      </c>
      <c r="M29" s="223" t="str">
        <f t="shared" si="6"/>
        <v/>
      </c>
      <c r="N29" s="237" t="str">
        <f t="shared" si="7"/>
        <v/>
      </c>
      <c r="O29" s="188"/>
      <c r="P29" s="241"/>
      <c r="Q29" s="188"/>
      <c r="T29" s="147">
        <f>SUM(T20:T28)</f>
        <v>0</v>
      </c>
      <c r="U29" s="255" t="e">
        <f>T29-H27</f>
        <v>#VALUE!</v>
      </c>
      <c r="V29" s="147">
        <v>-4237</v>
      </c>
    </row>
    <row r="30" spans="2:22">
      <c r="B30" s="186"/>
      <c r="C30" s="187"/>
      <c r="D30" s="224"/>
      <c r="E30" s="225"/>
      <c r="F30" s="190"/>
      <c r="G30" s="190"/>
      <c r="H30" s="226" t="str">
        <f t="shared" si="3"/>
        <v/>
      </c>
      <c r="I30" s="190"/>
      <c r="J30" s="240"/>
      <c r="K30" s="226" t="str">
        <f t="shared" si="4"/>
        <v/>
      </c>
      <c r="L30" s="226" t="str">
        <f t="shared" si="5"/>
        <v/>
      </c>
      <c r="M30" s="223" t="str">
        <f t="shared" si="6"/>
        <v/>
      </c>
      <c r="N30" s="237" t="str">
        <f t="shared" si="7"/>
        <v/>
      </c>
      <c r="O30" s="243"/>
      <c r="P30" s="239"/>
      <c r="Q30" s="188"/>
    </row>
    <row r="31" spans="2:22">
      <c r="B31" s="186"/>
      <c r="C31" s="187"/>
      <c r="D31" s="228"/>
      <c r="E31" s="225"/>
      <c r="F31" s="190"/>
      <c r="G31" s="190"/>
      <c r="H31" s="226" t="str">
        <f t="shared" si="3"/>
        <v/>
      </c>
      <c r="I31" s="240"/>
      <c r="J31" s="190"/>
      <c r="K31" s="226" t="str">
        <f t="shared" si="4"/>
        <v/>
      </c>
      <c r="L31" s="226" t="str">
        <f t="shared" si="5"/>
        <v/>
      </c>
      <c r="M31" s="223" t="str">
        <f t="shared" si="6"/>
        <v/>
      </c>
      <c r="N31" s="237" t="str">
        <f t="shared" si="7"/>
        <v/>
      </c>
      <c r="O31" s="188"/>
      <c r="P31" s="239"/>
      <c r="Q31" s="228"/>
    </row>
    <row r="32" spans="2:22">
      <c r="B32" s="186"/>
      <c r="C32" s="187"/>
      <c r="D32" s="228"/>
      <c r="E32" s="225"/>
      <c r="F32" s="190"/>
      <c r="G32" s="190"/>
      <c r="H32" s="226" t="str">
        <f t="shared" si="3"/>
        <v/>
      </c>
      <c r="I32" s="240"/>
      <c r="J32" s="240"/>
      <c r="K32" s="226" t="str">
        <f t="shared" si="4"/>
        <v/>
      </c>
      <c r="L32" s="226" t="str">
        <f t="shared" si="5"/>
        <v/>
      </c>
      <c r="M32" s="223" t="str">
        <f t="shared" si="6"/>
        <v/>
      </c>
      <c r="N32" s="237" t="str">
        <f t="shared" si="7"/>
        <v/>
      </c>
      <c r="O32" s="243"/>
      <c r="P32" s="239"/>
      <c r="Q32" s="228"/>
    </row>
    <row r="33" spans="2:24">
      <c r="B33" s="186"/>
      <c r="C33" s="187"/>
      <c r="D33" s="228"/>
      <c r="E33" s="225"/>
      <c r="F33" s="190"/>
      <c r="G33" s="190"/>
      <c r="H33" s="226" t="str">
        <f t="shared" si="3"/>
        <v/>
      </c>
      <c r="I33" s="240"/>
      <c r="J33" s="240"/>
      <c r="K33" s="226" t="str">
        <f t="shared" si="4"/>
        <v/>
      </c>
      <c r="L33" s="226" t="str">
        <f t="shared" si="5"/>
        <v/>
      </c>
      <c r="M33" s="223" t="str">
        <f t="shared" si="6"/>
        <v/>
      </c>
      <c r="N33" s="237" t="str">
        <f t="shared" si="7"/>
        <v/>
      </c>
      <c r="O33" s="188"/>
      <c r="P33" s="239"/>
      <c r="Q33" s="188"/>
    </row>
    <row r="34" spans="2:24">
      <c r="B34" s="186"/>
      <c r="C34" s="187"/>
      <c r="D34" s="228"/>
      <c r="E34" s="225"/>
      <c r="F34" s="190"/>
      <c r="G34" s="190"/>
      <c r="H34" s="226" t="str">
        <f t="shared" si="3"/>
        <v/>
      </c>
      <c r="I34" s="240"/>
      <c r="J34" s="240"/>
      <c r="K34" s="226" t="str">
        <f t="shared" si="4"/>
        <v/>
      </c>
      <c r="L34" s="226" t="str">
        <f t="shared" si="5"/>
        <v/>
      </c>
      <c r="M34" s="223" t="str">
        <f t="shared" si="6"/>
        <v/>
      </c>
      <c r="N34" s="237" t="str">
        <f t="shared" si="7"/>
        <v/>
      </c>
      <c r="O34" s="188"/>
      <c r="P34" s="239"/>
      <c r="Q34" s="188"/>
    </row>
    <row r="35" spans="2:24">
      <c r="B35" s="186"/>
      <c r="C35" s="187"/>
      <c r="D35" s="228"/>
      <c r="E35" s="225"/>
      <c r="F35" s="190"/>
      <c r="G35" s="190"/>
      <c r="H35" s="226" t="str">
        <f t="shared" si="3"/>
        <v/>
      </c>
      <c r="I35" s="240"/>
      <c r="J35" s="240"/>
      <c r="K35" s="226" t="str">
        <f t="shared" si="4"/>
        <v/>
      </c>
      <c r="L35" s="226" t="str">
        <f t="shared" si="5"/>
        <v/>
      </c>
      <c r="M35" s="223" t="str">
        <f t="shared" si="6"/>
        <v/>
      </c>
      <c r="N35" s="237" t="str">
        <f t="shared" si="7"/>
        <v/>
      </c>
      <c r="O35" s="228"/>
      <c r="P35" s="239"/>
      <c r="Q35" s="188"/>
    </row>
    <row r="36" spans="2:24">
      <c r="B36" s="186"/>
      <c r="C36" s="187"/>
      <c r="D36" s="188"/>
      <c r="E36" s="225"/>
      <c r="F36" s="190"/>
      <c r="G36" s="190"/>
      <c r="H36" s="226" t="str">
        <f t="shared" si="3"/>
        <v/>
      </c>
      <c r="I36" s="240"/>
      <c r="J36" s="240"/>
      <c r="K36" s="226" t="str">
        <f t="shared" si="4"/>
        <v/>
      </c>
      <c r="L36" s="226" t="str">
        <f t="shared" si="5"/>
        <v/>
      </c>
      <c r="M36" s="223" t="str">
        <f t="shared" si="6"/>
        <v/>
      </c>
      <c r="N36" s="237" t="str">
        <f t="shared" si="7"/>
        <v/>
      </c>
      <c r="O36" s="188"/>
      <c r="P36" s="239"/>
      <c r="Q36" s="188"/>
    </row>
    <row r="37" spans="2:24">
      <c r="B37" s="186"/>
      <c r="C37" s="187"/>
      <c r="D37" s="188"/>
      <c r="E37" s="225"/>
      <c r="F37" s="190"/>
      <c r="G37" s="190"/>
      <c r="H37" s="226" t="str">
        <f t="shared" si="3"/>
        <v/>
      </c>
      <c r="I37" s="240"/>
      <c r="J37" s="240"/>
      <c r="K37" s="226" t="str">
        <f t="shared" si="4"/>
        <v/>
      </c>
      <c r="L37" s="226" t="str">
        <f t="shared" si="5"/>
        <v/>
      </c>
      <c r="M37" s="223" t="str">
        <f t="shared" si="6"/>
        <v/>
      </c>
      <c r="N37" s="237" t="str">
        <f t="shared" si="7"/>
        <v/>
      </c>
      <c r="O37" s="188"/>
      <c r="P37" s="239"/>
      <c r="Q37" s="188"/>
    </row>
    <row r="38" spans="2:24">
      <c r="B38" s="186"/>
      <c r="C38" s="187"/>
      <c r="D38" s="188"/>
      <c r="E38" s="225"/>
      <c r="F38" s="190"/>
      <c r="G38" s="190"/>
      <c r="H38" s="226" t="str">
        <f t="shared" si="3"/>
        <v/>
      </c>
      <c r="I38" s="240"/>
      <c r="J38" s="240"/>
      <c r="K38" s="226" t="str">
        <f t="shared" si="4"/>
        <v/>
      </c>
      <c r="L38" s="226" t="str">
        <f t="shared" si="5"/>
        <v/>
      </c>
      <c r="M38" s="223" t="str">
        <f t="shared" si="6"/>
        <v/>
      </c>
      <c r="N38" s="237" t="str">
        <f t="shared" si="7"/>
        <v/>
      </c>
      <c r="O38" s="188"/>
      <c r="P38" s="239"/>
      <c r="Q38" s="251"/>
    </row>
    <row r="39" spans="2:24">
      <c r="B39" s="186"/>
      <c r="C39" s="187"/>
      <c r="D39" s="188"/>
      <c r="E39" s="225"/>
      <c r="F39" s="190"/>
      <c r="G39" s="190"/>
      <c r="H39" s="226" t="str">
        <f t="shared" si="3"/>
        <v/>
      </c>
      <c r="I39" s="240"/>
      <c r="J39" s="240"/>
      <c r="K39" s="226" t="str">
        <f t="shared" si="4"/>
        <v/>
      </c>
      <c r="L39" s="226" t="str">
        <f t="shared" si="5"/>
        <v/>
      </c>
      <c r="M39" s="223" t="str">
        <f t="shared" si="6"/>
        <v/>
      </c>
      <c r="N39" s="237" t="str">
        <f t="shared" si="7"/>
        <v/>
      </c>
      <c r="O39" s="245"/>
      <c r="P39" s="239"/>
      <c r="Q39" s="188"/>
      <c r="U39" s="255"/>
    </row>
    <row r="40" spans="2:24">
      <c r="B40" s="186"/>
      <c r="C40" s="187"/>
      <c r="D40" s="188"/>
      <c r="E40" s="225"/>
      <c r="F40" s="190"/>
      <c r="G40" s="190"/>
      <c r="H40" s="226" t="str">
        <f t="shared" si="3"/>
        <v/>
      </c>
      <c r="I40" s="240"/>
      <c r="J40" s="240"/>
      <c r="K40" s="226" t="str">
        <f t="shared" si="4"/>
        <v/>
      </c>
      <c r="L40" s="226" t="str">
        <f t="shared" si="5"/>
        <v/>
      </c>
      <c r="M40" s="223" t="str">
        <f t="shared" si="6"/>
        <v/>
      </c>
      <c r="N40" s="237" t="str">
        <f t="shared" si="7"/>
        <v/>
      </c>
      <c r="O40" s="245"/>
      <c r="P40" s="239"/>
      <c r="Q40" s="188"/>
      <c r="U40" s="255"/>
    </row>
    <row r="41" spans="2:24">
      <c r="B41" s="186"/>
      <c r="C41" s="187"/>
      <c r="D41" s="188"/>
      <c r="E41" s="225"/>
      <c r="F41" s="190"/>
      <c r="G41" s="190"/>
      <c r="H41" s="226" t="str">
        <f t="shared" si="3"/>
        <v/>
      </c>
      <c r="I41" s="240"/>
      <c r="J41" s="240"/>
      <c r="K41" s="226" t="str">
        <f t="shared" si="4"/>
        <v/>
      </c>
      <c r="L41" s="226" t="str">
        <f t="shared" si="5"/>
        <v/>
      </c>
      <c r="M41" s="223" t="str">
        <f t="shared" si="6"/>
        <v/>
      </c>
      <c r="N41" s="237" t="str">
        <f t="shared" si="7"/>
        <v/>
      </c>
      <c r="O41" s="245"/>
      <c r="P41" s="239"/>
      <c r="Q41" s="188"/>
      <c r="U41" s="255"/>
    </row>
    <row r="42" spans="2:24">
      <c r="B42" s="186"/>
      <c r="C42" s="187"/>
      <c r="D42" s="188"/>
      <c r="E42" s="225"/>
      <c r="F42" s="190"/>
      <c r="G42" s="190"/>
      <c r="H42" s="226" t="str">
        <f t="shared" si="3"/>
        <v/>
      </c>
      <c r="I42" s="240"/>
      <c r="J42" s="240"/>
      <c r="K42" s="226" t="str">
        <f t="shared" si="4"/>
        <v/>
      </c>
      <c r="L42" s="226" t="str">
        <f t="shared" si="5"/>
        <v/>
      </c>
      <c r="M42" s="223" t="str">
        <f t="shared" si="6"/>
        <v/>
      </c>
      <c r="N42" s="237" t="str">
        <f t="shared" si="7"/>
        <v/>
      </c>
      <c r="O42" s="245"/>
      <c r="P42" s="239"/>
      <c r="Q42" s="188"/>
      <c r="U42" s="255"/>
    </row>
    <row r="43" spans="2:24">
      <c r="B43" s="186"/>
      <c r="C43" s="187"/>
      <c r="D43" s="188"/>
      <c r="E43" s="225"/>
      <c r="F43" s="190"/>
      <c r="G43" s="190"/>
      <c r="H43" s="226" t="str">
        <f t="shared" si="3"/>
        <v/>
      </c>
      <c r="I43" s="240"/>
      <c r="J43" s="240"/>
      <c r="K43" s="226" t="str">
        <f t="shared" si="4"/>
        <v/>
      </c>
      <c r="L43" s="226" t="str">
        <f t="shared" si="5"/>
        <v/>
      </c>
      <c r="M43" s="223" t="str">
        <f t="shared" si="6"/>
        <v/>
      </c>
      <c r="N43" s="237" t="str">
        <f t="shared" si="7"/>
        <v/>
      </c>
      <c r="O43" s="203"/>
      <c r="P43" s="239"/>
      <c r="Q43" s="188"/>
    </row>
    <row r="44" spans="2:24">
      <c r="B44" s="186"/>
      <c r="C44" s="187"/>
      <c r="D44" s="188"/>
      <c r="E44" s="225"/>
      <c r="F44" s="190"/>
      <c r="G44" s="190"/>
      <c r="H44" s="226" t="str">
        <f t="shared" si="3"/>
        <v/>
      </c>
      <c r="I44" s="240"/>
      <c r="J44" s="240"/>
      <c r="K44" s="226" t="str">
        <f t="shared" si="4"/>
        <v/>
      </c>
      <c r="L44" s="226" t="str">
        <f t="shared" si="5"/>
        <v/>
      </c>
      <c r="M44" s="223" t="str">
        <f t="shared" si="6"/>
        <v/>
      </c>
      <c r="N44" s="237" t="str">
        <f t="shared" si="7"/>
        <v/>
      </c>
      <c r="O44" s="203"/>
      <c r="P44" s="239"/>
      <c r="Q44" s="251"/>
    </row>
    <row r="45" spans="2:24">
      <c r="B45" s="186"/>
      <c r="C45" s="187"/>
      <c r="D45" s="188"/>
      <c r="E45" s="225"/>
      <c r="F45" s="190"/>
      <c r="G45" s="190"/>
      <c r="H45" s="226" t="str">
        <f t="shared" si="3"/>
        <v/>
      </c>
      <c r="I45" s="240"/>
      <c r="J45" s="240"/>
      <c r="K45" s="226" t="str">
        <f t="shared" si="4"/>
        <v/>
      </c>
      <c r="L45" s="226" t="str">
        <f t="shared" si="5"/>
        <v/>
      </c>
      <c r="M45" s="223" t="str">
        <f t="shared" si="6"/>
        <v/>
      </c>
      <c r="N45" s="237" t="str">
        <f t="shared" si="7"/>
        <v/>
      </c>
      <c r="O45" s="188"/>
      <c r="P45" s="239"/>
      <c r="Q45" s="256"/>
    </row>
    <row r="46" spans="2:24">
      <c r="B46" s="186"/>
      <c r="C46" s="187"/>
      <c r="D46" s="242"/>
      <c r="E46" s="225"/>
      <c r="F46" s="190"/>
      <c r="G46" s="190"/>
      <c r="H46" s="226" t="str">
        <f t="shared" si="3"/>
        <v/>
      </c>
      <c r="I46" s="240"/>
      <c r="J46" s="240"/>
      <c r="K46" s="226" t="str">
        <f t="shared" si="4"/>
        <v/>
      </c>
      <c r="L46" s="226" t="str">
        <f t="shared" si="5"/>
        <v/>
      </c>
      <c r="M46" s="223" t="str">
        <f t="shared" si="6"/>
        <v/>
      </c>
      <c r="N46" s="237" t="str">
        <f t="shared" si="7"/>
        <v/>
      </c>
      <c r="O46" s="188"/>
      <c r="P46" s="239"/>
      <c r="Q46" s="188"/>
    </row>
    <row r="47" spans="2:24">
      <c r="B47" s="186"/>
      <c r="C47" s="187"/>
      <c r="D47" s="188"/>
      <c r="E47" s="225"/>
      <c r="F47" s="190"/>
      <c r="G47" s="190"/>
      <c r="H47" s="226" t="str">
        <f t="shared" si="3"/>
        <v/>
      </c>
      <c r="I47" s="240"/>
      <c r="J47" s="240"/>
      <c r="K47" s="226" t="str">
        <f t="shared" si="4"/>
        <v/>
      </c>
      <c r="L47" s="226" t="str">
        <f t="shared" si="5"/>
        <v/>
      </c>
      <c r="M47" s="223" t="str">
        <f t="shared" si="6"/>
        <v/>
      </c>
      <c r="N47" s="237" t="str">
        <f t="shared" si="7"/>
        <v/>
      </c>
      <c r="O47" s="188"/>
      <c r="P47" s="239"/>
      <c r="Q47" s="188"/>
      <c r="X47" s="255"/>
    </row>
    <row r="48" spans="2:24">
      <c r="B48" s="186"/>
      <c r="C48" s="187"/>
      <c r="D48" s="188"/>
      <c r="E48" s="225"/>
      <c r="F48" s="190"/>
      <c r="G48" s="190"/>
      <c r="H48" s="226" t="str">
        <f t="shared" si="3"/>
        <v/>
      </c>
      <c r="I48" s="240"/>
      <c r="J48" s="240"/>
      <c r="K48" s="226" t="str">
        <f t="shared" si="4"/>
        <v/>
      </c>
      <c r="L48" s="226" t="str">
        <f t="shared" si="5"/>
        <v/>
      </c>
      <c r="M48" s="223" t="str">
        <f t="shared" si="6"/>
        <v/>
      </c>
      <c r="N48" s="237" t="str">
        <f t="shared" si="7"/>
        <v/>
      </c>
      <c r="O48" s="188"/>
      <c r="P48" s="239"/>
      <c r="Q48" s="256"/>
    </row>
    <row r="49" spans="2:23">
      <c r="B49" s="186"/>
      <c r="C49" s="187"/>
      <c r="D49" s="188"/>
      <c r="E49" s="225"/>
      <c r="F49" s="190"/>
      <c r="G49" s="190"/>
      <c r="H49" s="226" t="str">
        <f t="shared" si="3"/>
        <v/>
      </c>
      <c r="I49" s="240"/>
      <c r="J49" s="240"/>
      <c r="K49" s="226" t="str">
        <f t="shared" si="4"/>
        <v/>
      </c>
      <c r="L49" s="226" t="str">
        <f t="shared" si="5"/>
        <v/>
      </c>
      <c r="M49" s="223" t="str">
        <f t="shared" si="6"/>
        <v/>
      </c>
      <c r="N49" s="237" t="str">
        <f t="shared" si="7"/>
        <v/>
      </c>
      <c r="O49" s="188"/>
      <c r="P49" s="239"/>
      <c r="Q49" s="243"/>
    </row>
    <row r="50" spans="2:23">
      <c r="B50" s="186"/>
      <c r="C50" s="187"/>
      <c r="D50" s="188"/>
      <c r="E50" s="225"/>
      <c r="F50" s="190"/>
      <c r="G50" s="190"/>
      <c r="H50" s="226" t="str">
        <f t="shared" si="3"/>
        <v/>
      </c>
      <c r="I50" s="240"/>
      <c r="J50" s="240"/>
      <c r="K50" s="226" t="str">
        <f t="shared" si="4"/>
        <v/>
      </c>
      <c r="L50" s="226" t="str">
        <f t="shared" si="5"/>
        <v/>
      </c>
      <c r="M50" s="223" t="str">
        <f t="shared" si="6"/>
        <v/>
      </c>
      <c r="N50" s="237" t="str">
        <f t="shared" si="7"/>
        <v/>
      </c>
      <c r="O50" s="188"/>
      <c r="P50" s="239"/>
      <c r="Q50" s="188"/>
    </row>
    <row r="51" spans="2:23" ht="13.5" customHeight="1">
      <c r="B51" s="186"/>
      <c r="C51" s="187"/>
      <c r="D51" s="188"/>
      <c r="E51" s="225"/>
      <c r="F51" s="190"/>
      <c r="G51" s="190"/>
      <c r="H51" s="226" t="str">
        <f t="shared" si="3"/>
        <v/>
      </c>
      <c r="I51" s="240"/>
      <c r="J51" s="240"/>
      <c r="K51" s="226" t="str">
        <f t="shared" si="4"/>
        <v/>
      </c>
      <c r="L51" s="226" t="str">
        <f t="shared" si="5"/>
        <v/>
      </c>
      <c r="M51" s="223" t="str">
        <f t="shared" si="6"/>
        <v/>
      </c>
      <c r="N51" s="237" t="str">
        <f t="shared" si="7"/>
        <v/>
      </c>
      <c r="O51" s="188"/>
      <c r="P51" s="239"/>
      <c r="Q51" s="188"/>
    </row>
    <row r="52" spans="2:23">
      <c r="B52" s="186"/>
      <c r="C52" s="187"/>
      <c r="D52" s="188"/>
      <c r="E52" s="225"/>
      <c r="F52" s="190"/>
      <c r="G52" s="190"/>
      <c r="H52" s="226" t="str">
        <f t="shared" si="3"/>
        <v/>
      </c>
      <c r="I52" s="240"/>
      <c r="J52" s="240"/>
      <c r="K52" s="226" t="str">
        <f t="shared" si="4"/>
        <v/>
      </c>
      <c r="L52" s="226" t="str">
        <f t="shared" si="5"/>
        <v/>
      </c>
      <c r="M52" s="223" t="str">
        <f t="shared" si="6"/>
        <v/>
      </c>
      <c r="N52" s="237" t="str">
        <f t="shared" si="7"/>
        <v/>
      </c>
      <c r="O52" s="188"/>
      <c r="P52" s="239"/>
      <c r="Q52" s="188"/>
    </row>
    <row r="53" spans="2:23">
      <c r="B53" s="186"/>
      <c r="C53" s="187"/>
      <c r="D53" s="188"/>
      <c r="E53" s="225"/>
      <c r="F53" s="190"/>
      <c r="G53" s="190"/>
      <c r="H53" s="226" t="str">
        <f t="shared" si="3"/>
        <v/>
      </c>
      <c r="I53" s="240"/>
      <c r="J53" s="240"/>
      <c r="K53" s="226" t="str">
        <f t="shared" si="4"/>
        <v/>
      </c>
      <c r="L53" s="226" t="str">
        <f t="shared" si="5"/>
        <v/>
      </c>
      <c r="M53" s="223" t="str">
        <f t="shared" si="6"/>
        <v/>
      </c>
      <c r="N53" s="237" t="str">
        <f t="shared" si="7"/>
        <v/>
      </c>
      <c r="O53" s="188"/>
      <c r="P53" s="239"/>
      <c r="Q53" s="188"/>
    </row>
    <row r="54" spans="2:23">
      <c r="B54" s="186"/>
      <c r="C54" s="187"/>
      <c r="D54" s="188"/>
      <c r="E54" s="225"/>
      <c r="F54" s="190"/>
      <c r="G54" s="190"/>
      <c r="H54" s="226" t="str">
        <f t="shared" si="3"/>
        <v/>
      </c>
      <c r="I54" s="240"/>
      <c r="J54" s="240"/>
      <c r="K54" s="226" t="str">
        <f t="shared" si="4"/>
        <v/>
      </c>
      <c r="L54" s="226" t="str">
        <f t="shared" si="5"/>
        <v/>
      </c>
      <c r="M54" s="223" t="str">
        <f t="shared" si="6"/>
        <v/>
      </c>
      <c r="N54" s="237" t="str">
        <f t="shared" si="7"/>
        <v/>
      </c>
      <c r="O54" s="203"/>
      <c r="P54" s="239"/>
      <c r="Q54" s="188"/>
      <c r="W54" s="255"/>
    </row>
    <row r="55" spans="2:23">
      <c r="B55" s="186"/>
      <c r="C55" s="187"/>
      <c r="D55" s="188"/>
      <c r="E55" s="225"/>
      <c r="F55" s="190"/>
      <c r="G55" s="190"/>
      <c r="H55" s="226" t="str">
        <f t="shared" si="3"/>
        <v/>
      </c>
      <c r="I55" s="240"/>
      <c r="J55" s="240"/>
      <c r="K55" s="226" t="str">
        <f t="shared" si="4"/>
        <v/>
      </c>
      <c r="L55" s="226" t="str">
        <f t="shared" si="5"/>
        <v/>
      </c>
      <c r="M55" s="223" t="str">
        <f t="shared" si="6"/>
        <v/>
      </c>
      <c r="N55" s="237" t="str">
        <f t="shared" si="7"/>
        <v/>
      </c>
      <c r="O55" s="188"/>
      <c r="P55" s="239"/>
      <c r="Q55" s="243"/>
      <c r="W55" s="255"/>
    </row>
    <row r="56" spans="2:23" hidden="1">
      <c r="B56" s="186"/>
      <c r="C56" s="187"/>
      <c r="D56" s="188"/>
      <c r="E56" s="225" t="s">
        <v>73</v>
      </c>
      <c r="F56" s="190"/>
      <c r="G56" s="190"/>
      <c r="H56" s="226" t="str">
        <f t="shared" si="3"/>
        <v/>
      </c>
      <c r="I56" s="240"/>
      <c r="J56" s="240"/>
      <c r="K56" s="226" t="str">
        <f t="shared" si="4"/>
        <v/>
      </c>
      <c r="L56" s="226" t="str">
        <f t="shared" si="5"/>
        <v/>
      </c>
      <c r="M56" s="223" t="str">
        <f t="shared" si="6"/>
        <v/>
      </c>
      <c r="N56" s="237" t="str">
        <f t="shared" si="7"/>
        <v/>
      </c>
      <c r="O56" s="203"/>
      <c r="P56" s="247"/>
      <c r="Q56" s="188"/>
      <c r="W56" s="255"/>
    </row>
    <row r="57" spans="2:23">
      <c r="B57" s="186"/>
      <c r="C57" s="187"/>
      <c r="D57" s="188"/>
      <c r="E57" s="225"/>
      <c r="F57" s="190"/>
      <c r="G57" s="190"/>
      <c r="H57" s="226" t="str">
        <f t="shared" si="3"/>
        <v/>
      </c>
      <c r="I57" s="240"/>
      <c r="J57" s="240"/>
      <c r="K57" s="226" t="str">
        <f t="shared" si="4"/>
        <v/>
      </c>
      <c r="L57" s="226" t="str">
        <f t="shared" si="5"/>
        <v/>
      </c>
      <c r="M57" s="223" t="str">
        <f t="shared" si="6"/>
        <v/>
      </c>
      <c r="N57" s="237" t="str">
        <f t="shared" si="7"/>
        <v/>
      </c>
      <c r="O57" s="188"/>
      <c r="P57" s="239"/>
      <c r="Q57" s="188"/>
    </row>
    <row r="58" spans="2:23">
      <c r="B58" s="186"/>
      <c r="C58" s="187"/>
      <c r="D58" s="188"/>
      <c r="E58" s="225"/>
      <c r="F58" s="190"/>
      <c r="G58" s="190"/>
      <c r="H58" s="226" t="str">
        <f t="shared" si="3"/>
        <v/>
      </c>
      <c r="I58" s="240"/>
      <c r="J58" s="240"/>
      <c r="K58" s="226" t="str">
        <f t="shared" si="4"/>
        <v/>
      </c>
      <c r="L58" s="226" t="str">
        <f t="shared" si="5"/>
        <v/>
      </c>
      <c r="M58" s="223" t="str">
        <f t="shared" si="6"/>
        <v/>
      </c>
      <c r="N58" s="237" t="str">
        <f t="shared" si="7"/>
        <v/>
      </c>
      <c r="O58" s="188"/>
      <c r="P58" s="239"/>
      <c r="Q58" s="188"/>
    </row>
    <row r="59" spans="2:23">
      <c r="B59" s="186"/>
      <c r="C59" s="187"/>
      <c r="D59" s="188"/>
      <c r="E59" s="225"/>
      <c r="F59" s="190"/>
      <c r="G59" s="229"/>
      <c r="H59" s="226" t="str">
        <f t="shared" si="3"/>
        <v/>
      </c>
      <c r="I59" s="190"/>
      <c r="J59" s="240"/>
      <c r="K59" s="226" t="str">
        <f t="shared" si="4"/>
        <v/>
      </c>
      <c r="L59" s="226" t="str">
        <f t="shared" si="5"/>
        <v/>
      </c>
      <c r="M59" s="223" t="str">
        <f t="shared" si="6"/>
        <v/>
      </c>
      <c r="N59" s="237" t="str">
        <f t="shared" si="7"/>
        <v/>
      </c>
      <c r="O59" s="188"/>
      <c r="P59" s="239"/>
      <c r="Q59" s="188"/>
    </row>
    <row r="60" spans="2:23">
      <c r="B60" s="186"/>
      <c r="C60" s="187"/>
      <c r="D60" s="228"/>
      <c r="E60" s="225"/>
      <c r="F60" s="190"/>
      <c r="G60" s="190"/>
      <c r="H60" s="226" t="str">
        <f t="shared" si="3"/>
        <v/>
      </c>
      <c r="I60" s="240"/>
      <c r="J60" s="248"/>
      <c r="K60" s="226" t="str">
        <f t="shared" si="4"/>
        <v/>
      </c>
      <c r="L60" s="226" t="str">
        <f t="shared" si="5"/>
        <v/>
      </c>
      <c r="M60" s="223" t="str">
        <f t="shared" si="6"/>
        <v/>
      </c>
      <c r="N60" s="237" t="str">
        <f t="shared" si="7"/>
        <v/>
      </c>
      <c r="O60" s="188"/>
      <c r="P60" s="239"/>
      <c r="Q60" s="228"/>
    </row>
    <row r="61" spans="2:23">
      <c r="B61" s="186"/>
      <c r="C61" s="187"/>
      <c r="D61" s="228"/>
      <c r="E61" s="225"/>
      <c r="F61" s="190"/>
      <c r="G61" s="190"/>
      <c r="H61" s="226" t="str">
        <f t="shared" si="3"/>
        <v/>
      </c>
      <c r="I61" s="240"/>
      <c r="J61" s="248"/>
      <c r="K61" s="226" t="str">
        <f t="shared" si="4"/>
        <v/>
      </c>
      <c r="L61" s="226" t="str">
        <f t="shared" si="5"/>
        <v/>
      </c>
      <c r="M61" s="223" t="str">
        <f t="shared" si="6"/>
        <v/>
      </c>
      <c r="N61" s="237" t="str">
        <f t="shared" si="7"/>
        <v/>
      </c>
      <c r="O61" s="243"/>
      <c r="P61" s="239"/>
      <c r="Q61" s="228"/>
    </row>
    <row r="62" spans="2:23">
      <c r="B62" s="186"/>
      <c r="C62" s="187"/>
      <c r="D62" s="188"/>
      <c r="E62" s="225"/>
      <c r="F62" s="190"/>
      <c r="G62" s="190"/>
      <c r="H62" s="226" t="str">
        <f t="shared" si="3"/>
        <v/>
      </c>
      <c r="I62" s="240"/>
      <c r="J62" s="240"/>
      <c r="K62" s="226" t="str">
        <f t="shared" si="4"/>
        <v/>
      </c>
      <c r="L62" s="226" t="str">
        <f t="shared" si="5"/>
        <v/>
      </c>
      <c r="M62" s="223" t="str">
        <f t="shared" si="6"/>
        <v/>
      </c>
      <c r="N62" s="237" t="str">
        <f t="shared" si="7"/>
        <v/>
      </c>
      <c r="O62" s="188"/>
      <c r="P62" s="239"/>
      <c r="Q62" s="188"/>
    </row>
    <row r="63" spans="2:23">
      <c r="B63" s="186"/>
      <c r="C63" s="187"/>
      <c r="D63" s="188"/>
      <c r="E63" s="225"/>
      <c r="F63" s="190"/>
      <c r="G63" s="190"/>
      <c r="H63" s="226" t="str">
        <f t="shared" si="3"/>
        <v/>
      </c>
      <c r="I63" s="240"/>
      <c r="J63" s="240"/>
      <c r="K63" s="226" t="str">
        <f t="shared" si="4"/>
        <v/>
      </c>
      <c r="L63" s="226" t="str">
        <f t="shared" si="5"/>
        <v/>
      </c>
      <c r="M63" s="223" t="str">
        <f t="shared" si="6"/>
        <v/>
      </c>
      <c r="N63" s="237" t="str">
        <f t="shared" si="7"/>
        <v/>
      </c>
      <c r="O63" s="188"/>
      <c r="P63" s="239"/>
      <c r="Q63" s="188"/>
    </row>
    <row r="64" spans="2:23">
      <c r="B64" s="186"/>
      <c r="C64" s="187"/>
      <c r="D64" s="188"/>
      <c r="E64" s="225"/>
      <c r="F64" s="190"/>
      <c r="G64" s="190"/>
      <c r="H64" s="226" t="str">
        <f t="shared" si="3"/>
        <v/>
      </c>
      <c r="I64" s="240"/>
      <c r="J64" s="240"/>
      <c r="K64" s="226" t="str">
        <f t="shared" si="4"/>
        <v/>
      </c>
      <c r="L64" s="226" t="str">
        <f t="shared" si="5"/>
        <v/>
      </c>
      <c r="M64" s="223" t="str">
        <f t="shared" si="6"/>
        <v/>
      </c>
      <c r="N64" s="237" t="str">
        <f t="shared" si="7"/>
        <v/>
      </c>
      <c r="O64" s="188"/>
      <c r="P64" s="239"/>
      <c r="Q64" s="242"/>
    </row>
    <row r="65" spans="2:22">
      <c r="B65" s="186"/>
      <c r="C65" s="187"/>
      <c r="D65" s="188"/>
      <c r="E65" s="225"/>
      <c r="F65" s="190"/>
      <c r="G65" s="190"/>
      <c r="H65" s="226" t="str">
        <f t="shared" si="3"/>
        <v/>
      </c>
      <c r="I65" s="240"/>
      <c r="J65" s="240"/>
      <c r="K65" s="226" t="str">
        <f t="shared" si="4"/>
        <v/>
      </c>
      <c r="L65" s="226" t="str">
        <f t="shared" si="5"/>
        <v/>
      </c>
      <c r="M65" s="223" t="str">
        <f t="shared" si="6"/>
        <v/>
      </c>
      <c r="N65" s="237" t="str">
        <f t="shared" si="7"/>
        <v/>
      </c>
      <c r="O65" s="228"/>
      <c r="P65" s="239"/>
      <c r="Q65" s="188"/>
      <c r="U65" s="255"/>
    </row>
    <row r="66" spans="2:22">
      <c r="B66" s="186"/>
      <c r="C66" s="187"/>
      <c r="D66" s="188"/>
      <c r="E66" s="225"/>
      <c r="F66" s="190"/>
      <c r="G66" s="190"/>
      <c r="H66" s="226" t="str">
        <f t="shared" si="3"/>
        <v/>
      </c>
      <c r="I66" s="240"/>
      <c r="J66" s="240"/>
      <c r="K66" s="226" t="str">
        <f t="shared" si="4"/>
        <v/>
      </c>
      <c r="L66" s="226" t="str">
        <f t="shared" si="5"/>
        <v/>
      </c>
      <c r="M66" s="223" t="str">
        <f t="shared" si="6"/>
        <v/>
      </c>
      <c r="N66" s="237" t="str">
        <f t="shared" si="7"/>
        <v/>
      </c>
      <c r="O66" s="228"/>
      <c r="P66" s="239"/>
      <c r="Q66" s="251"/>
    </row>
    <row r="67" spans="2:22">
      <c r="B67" s="186"/>
      <c r="C67" s="187"/>
      <c r="D67" s="188"/>
      <c r="E67" s="225"/>
      <c r="F67" s="190"/>
      <c r="G67" s="190"/>
      <c r="H67" s="226" t="str">
        <f t="shared" ref="H67:H130" si="8">IF(AND(F67="",G67="",I67="",J67=""),"",H66+F67-G67)</f>
        <v/>
      </c>
      <c r="I67" s="240"/>
      <c r="J67" s="240"/>
      <c r="K67" s="226" t="str">
        <f t="shared" si="4"/>
        <v/>
      </c>
      <c r="L67" s="226" t="str">
        <f t="shared" si="5"/>
        <v/>
      </c>
      <c r="M67" s="223" t="str">
        <f t="shared" si="6"/>
        <v/>
      </c>
      <c r="N67" s="237" t="str">
        <f t="shared" si="7"/>
        <v/>
      </c>
      <c r="O67" s="188"/>
      <c r="P67" s="239"/>
      <c r="Q67" s="251"/>
    </row>
    <row r="68" spans="2:22">
      <c r="B68" s="186"/>
      <c r="C68" s="187"/>
      <c r="D68" s="188"/>
      <c r="E68" s="225"/>
      <c r="F68" s="190"/>
      <c r="G68" s="190"/>
      <c r="H68" s="226" t="str">
        <f t="shared" si="8"/>
        <v/>
      </c>
      <c r="I68" s="240"/>
      <c r="J68" s="240"/>
      <c r="K68" s="226" t="str">
        <f t="shared" si="4"/>
        <v/>
      </c>
      <c r="L68" s="226" t="str">
        <f t="shared" si="5"/>
        <v/>
      </c>
      <c r="M68" s="223" t="str">
        <f t="shared" si="6"/>
        <v/>
      </c>
      <c r="N68" s="237" t="str">
        <f t="shared" si="7"/>
        <v/>
      </c>
      <c r="O68" s="188"/>
      <c r="P68" s="239"/>
      <c r="Q68" s="251"/>
    </row>
    <row r="69" spans="2:22">
      <c r="B69" s="186"/>
      <c r="C69" s="187"/>
      <c r="D69" s="188"/>
      <c r="E69" s="225"/>
      <c r="F69" s="190"/>
      <c r="G69" s="190"/>
      <c r="H69" s="226" t="str">
        <f t="shared" si="8"/>
        <v/>
      </c>
      <c r="I69" s="240"/>
      <c r="J69" s="240"/>
      <c r="K69" s="226" t="str">
        <f t="shared" si="4"/>
        <v/>
      </c>
      <c r="L69" s="226" t="str">
        <f t="shared" si="5"/>
        <v/>
      </c>
      <c r="M69" s="223" t="str">
        <f t="shared" si="6"/>
        <v/>
      </c>
      <c r="N69" s="237" t="str">
        <f t="shared" si="7"/>
        <v/>
      </c>
      <c r="O69" s="188"/>
      <c r="P69" s="239"/>
      <c r="Q69" s="188"/>
    </row>
    <row r="70" spans="2:22">
      <c r="B70" s="186"/>
      <c r="C70" s="187"/>
      <c r="D70" s="188"/>
      <c r="E70" s="225"/>
      <c r="F70" s="248"/>
      <c r="G70" s="190"/>
      <c r="H70" s="226" t="str">
        <f t="shared" si="8"/>
        <v/>
      </c>
      <c r="I70" s="240"/>
      <c r="J70" s="240"/>
      <c r="K70" s="226" t="str">
        <f t="shared" si="4"/>
        <v/>
      </c>
      <c r="L70" s="226" t="str">
        <f t="shared" si="5"/>
        <v/>
      </c>
      <c r="M70" s="223" t="str">
        <f t="shared" si="6"/>
        <v/>
      </c>
      <c r="N70" s="237" t="str">
        <f t="shared" si="7"/>
        <v/>
      </c>
      <c r="O70" s="188"/>
      <c r="P70" s="239"/>
      <c r="Q70" s="251"/>
    </row>
    <row r="71" spans="2:22" collapsed="1">
      <c r="B71" s="186"/>
      <c r="C71" s="187"/>
      <c r="D71" s="188"/>
      <c r="E71" s="225"/>
      <c r="F71" s="248"/>
      <c r="G71" s="190"/>
      <c r="H71" s="226" t="str">
        <f t="shared" si="8"/>
        <v/>
      </c>
      <c r="I71" s="240"/>
      <c r="J71" s="240"/>
      <c r="K71" s="226" t="str">
        <f t="shared" si="4"/>
        <v/>
      </c>
      <c r="L71" s="226" t="str">
        <f t="shared" si="5"/>
        <v/>
      </c>
      <c r="M71" s="223" t="str">
        <f t="shared" si="6"/>
        <v/>
      </c>
      <c r="N71" s="237" t="str">
        <f t="shared" si="7"/>
        <v/>
      </c>
      <c r="O71" s="188"/>
      <c r="P71" s="239"/>
      <c r="Q71" s="251"/>
    </row>
    <row r="72" spans="2:22">
      <c r="B72" s="186"/>
      <c r="C72" s="187"/>
      <c r="D72" s="188"/>
      <c r="E72" s="225"/>
      <c r="F72" s="190"/>
      <c r="G72" s="190"/>
      <c r="H72" s="226" t="str">
        <f t="shared" si="8"/>
        <v/>
      </c>
      <c r="I72" s="240"/>
      <c r="J72" s="240"/>
      <c r="K72" s="226" t="str">
        <f t="shared" ref="K72:K135" si="9">IF(AND(F72="",G72="",I72="",J72=""),"",K71+I72-J72)</f>
        <v/>
      </c>
      <c r="L72" s="226" t="str">
        <f t="shared" ref="L72:L135" si="10">IF(M72="","",(G72+J72+M72))</f>
        <v/>
      </c>
      <c r="M72" s="223" t="str">
        <f t="shared" ref="M72:M135" si="11">IF(AND(G72="",J72=""),"",IF(OR(E72="講師謝金",E72="業務謝金"),IF(N72=2,INT((INT((G72+J72)/0.8979)-1)*0.1021),INT(INT((G72+J72)/0.8979)*0.1021)),IF(OR(E72="業務手当",E72="役員報酬"),IF(N72=2,INT((INT((G72+J72)/0.96937)-1)*0.030631),INT(INT((G72+J72)/0.96937)*0.03063)),"")))</f>
        <v/>
      </c>
      <c r="N72" s="237" t="str">
        <f t="shared" ref="N72:N135" si="12">IF(AND(G72="",J72=""),"",IF(OR(E72="講師謝金",E72="業務謝金"),INT((G72+J72)/0.8979)-INT((G72+J72-1)/0.8979),IF(OR(E72="業務手当",E72="役員報酬"),INT((G72+J72)/0.96937)-INT((G72+J72-1)/0.96937),"")))</f>
        <v/>
      </c>
      <c r="O72" s="188"/>
      <c r="P72" s="239"/>
      <c r="Q72" s="251"/>
    </row>
    <row r="73" spans="2:22">
      <c r="B73" s="186"/>
      <c r="C73" s="187"/>
      <c r="D73" s="188"/>
      <c r="E73" s="225"/>
      <c r="F73" s="248"/>
      <c r="G73" s="190"/>
      <c r="H73" s="226" t="str">
        <f t="shared" si="8"/>
        <v/>
      </c>
      <c r="I73" s="240"/>
      <c r="J73" s="240"/>
      <c r="K73" s="226" t="str">
        <f t="shared" si="9"/>
        <v/>
      </c>
      <c r="L73" s="226" t="str">
        <f t="shared" si="10"/>
        <v/>
      </c>
      <c r="M73" s="223" t="str">
        <f t="shared" si="11"/>
        <v/>
      </c>
      <c r="N73" s="237" t="str">
        <f t="shared" si="12"/>
        <v/>
      </c>
      <c r="O73" s="188"/>
      <c r="P73" s="239"/>
      <c r="Q73" s="251"/>
    </row>
    <row r="74" spans="2:22">
      <c r="B74" s="186"/>
      <c r="C74" s="187"/>
      <c r="D74" s="188"/>
      <c r="E74" s="225"/>
      <c r="F74" s="248"/>
      <c r="G74" s="190"/>
      <c r="H74" s="226" t="str">
        <f t="shared" si="8"/>
        <v/>
      </c>
      <c r="I74" s="240"/>
      <c r="J74" s="240"/>
      <c r="K74" s="226" t="str">
        <f t="shared" si="9"/>
        <v/>
      </c>
      <c r="L74" s="226" t="str">
        <f t="shared" si="10"/>
        <v/>
      </c>
      <c r="M74" s="223" t="str">
        <f t="shared" si="11"/>
        <v/>
      </c>
      <c r="N74" s="237" t="str">
        <f t="shared" si="12"/>
        <v/>
      </c>
      <c r="O74" s="188"/>
      <c r="P74" s="239"/>
      <c r="Q74" s="188"/>
    </row>
    <row r="75" spans="2:22">
      <c r="B75" s="186"/>
      <c r="C75" s="187"/>
      <c r="D75" s="188"/>
      <c r="E75" s="225"/>
      <c r="F75" s="248"/>
      <c r="G75" s="190"/>
      <c r="H75" s="226" t="str">
        <f t="shared" si="8"/>
        <v/>
      </c>
      <c r="I75" s="240"/>
      <c r="J75" s="240"/>
      <c r="K75" s="226" t="str">
        <f t="shared" si="9"/>
        <v/>
      </c>
      <c r="L75" s="226" t="str">
        <f t="shared" si="10"/>
        <v/>
      </c>
      <c r="M75" s="223" t="str">
        <f t="shared" si="11"/>
        <v/>
      </c>
      <c r="N75" s="237" t="str">
        <f t="shared" si="12"/>
        <v/>
      </c>
      <c r="O75" s="228"/>
      <c r="P75" s="239"/>
      <c r="Q75" s="188"/>
    </row>
    <row r="76" spans="2:22">
      <c r="B76" s="186"/>
      <c r="C76" s="187"/>
      <c r="D76" s="188"/>
      <c r="E76" s="225"/>
      <c r="F76" s="248"/>
      <c r="G76" s="248"/>
      <c r="H76" s="226" t="str">
        <f t="shared" si="8"/>
        <v/>
      </c>
      <c r="I76" s="240"/>
      <c r="J76" s="240"/>
      <c r="K76" s="226" t="str">
        <f t="shared" si="9"/>
        <v/>
      </c>
      <c r="L76" s="226" t="str">
        <f t="shared" si="10"/>
        <v/>
      </c>
      <c r="M76" s="223" t="str">
        <f t="shared" si="11"/>
        <v/>
      </c>
      <c r="N76" s="237" t="str">
        <f t="shared" si="12"/>
        <v/>
      </c>
      <c r="O76" s="188"/>
      <c r="P76" s="239"/>
      <c r="Q76" s="188"/>
    </row>
    <row r="77" spans="2:22">
      <c r="B77" s="186"/>
      <c r="C77" s="187"/>
      <c r="D77" s="188"/>
      <c r="E77" s="225"/>
      <c r="F77" s="248"/>
      <c r="G77" s="248"/>
      <c r="H77" s="226" t="str">
        <f t="shared" si="8"/>
        <v/>
      </c>
      <c r="I77" s="240"/>
      <c r="J77" s="240"/>
      <c r="K77" s="226" t="str">
        <f t="shared" si="9"/>
        <v/>
      </c>
      <c r="L77" s="226" t="str">
        <f t="shared" si="10"/>
        <v/>
      </c>
      <c r="M77" s="223" t="str">
        <f t="shared" si="11"/>
        <v/>
      </c>
      <c r="N77" s="237" t="str">
        <f t="shared" si="12"/>
        <v/>
      </c>
      <c r="O77" s="188"/>
      <c r="P77" s="239"/>
      <c r="Q77" s="188"/>
    </row>
    <row r="78" spans="2:22">
      <c r="B78" s="186"/>
      <c r="C78" s="187"/>
      <c r="D78" s="188"/>
      <c r="E78" s="225"/>
      <c r="F78" s="248"/>
      <c r="G78" s="190"/>
      <c r="H78" s="226" t="str">
        <f t="shared" si="8"/>
        <v/>
      </c>
      <c r="I78" s="240"/>
      <c r="J78" s="240"/>
      <c r="K78" s="226" t="str">
        <f t="shared" si="9"/>
        <v/>
      </c>
      <c r="L78" s="226" t="str">
        <f t="shared" si="10"/>
        <v/>
      </c>
      <c r="M78" s="223" t="str">
        <f t="shared" si="11"/>
        <v/>
      </c>
      <c r="N78" s="237" t="str">
        <f t="shared" si="12"/>
        <v/>
      </c>
      <c r="O78" s="188"/>
      <c r="P78" s="239"/>
      <c r="Q78" s="188"/>
    </row>
    <row r="79" spans="2:22">
      <c r="B79" s="186"/>
      <c r="C79" s="187"/>
      <c r="D79" s="188"/>
      <c r="E79" s="225"/>
      <c r="F79" s="248"/>
      <c r="G79" s="190"/>
      <c r="H79" s="226" t="str">
        <f t="shared" si="8"/>
        <v/>
      </c>
      <c r="I79" s="240"/>
      <c r="J79" s="240"/>
      <c r="K79" s="226" t="str">
        <f t="shared" si="9"/>
        <v/>
      </c>
      <c r="L79" s="226" t="str">
        <f t="shared" si="10"/>
        <v/>
      </c>
      <c r="M79" s="223" t="str">
        <f t="shared" si="11"/>
        <v/>
      </c>
      <c r="N79" s="237" t="str">
        <f t="shared" si="12"/>
        <v/>
      </c>
      <c r="O79" s="188"/>
      <c r="P79" s="239"/>
      <c r="Q79" s="188"/>
    </row>
    <row r="80" spans="2:22">
      <c r="B80" s="186"/>
      <c r="C80" s="187"/>
      <c r="D80" s="188"/>
      <c r="E80" s="225"/>
      <c r="F80" s="248"/>
      <c r="G80" s="190"/>
      <c r="H80" s="226" t="str">
        <f t="shared" si="8"/>
        <v/>
      </c>
      <c r="I80" s="240"/>
      <c r="J80" s="240"/>
      <c r="K80" s="226" t="str">
        <f t="shared" si="9"/>
        <v/>
      </c>
      <c r="L80" s="226" t="str">
        <f t="shared" si="10"/>
        <v/>
      </c>
      <c r="M80" s="223" t="str">
        <f t="shared" si="11"/>
        <v/>
      </c>
      <c r="N80" s="237" t="str">
        <f t="shared" si="12"/>
        <v/>
      </c>
      <c r="O80" s="188"/>
      <c r="P80" s="239"/>
      <c r="Q80" s="188"/>
      <c r="V80" s="255"/>
    </row>
    <row r="81" spans="2:17">
      <c r="B81" s="186"/>
      <c r="C81" s="187"/>
      <c r="D81" s="188"/>
      <c r="E81" s="225"/>
      <c r="F81" s="257"/>
      <c r="G81" s="190"/>
      <c r="H81" s="226" t="str">
        <f t="shared" si="8"/>
        <v/>
      </c>
      <c r="I81" s="240"/>
      <c r="J81" s="240"/>
      <c r="K81" s="226" t="str">
        <f t="shared" si="9"/>
        <v/>
      </c>
      <c r="L81" s="226" t="str">
        <f t="shared" si="10"/>
        <v/>
      </c>
      <c r="M81" s="223" t="str">
        <f t="shared" si="11"/>
        <v/>
      </c>
      <c r="N81" s="237" t="str">
        <f t="shared" si="12"/>
        <v/>
      </c>
      <c r="O81" s="188"/>
      <c r="P81" s="239"/>
      <c r="Q81" s="188"/>
    </row>
    <row r="82" spans="2:17">
      <c r="B82" s="186"/>
      <c r="C82" s="187"/>
      <c r="D82" s="188"/>
      <c r="E82" s="225"/>
      <c r="F82" s="257"/>
      <c r="G82" s="190"/>
      <c r="H82" s="226" t="str">
        <f t="shared" si="8"/>
        <v/>
      </c>
      <c r="I82" s="240"/>
      <c r="J82" s="240"/>
      <c r="K82" s="226" t="str">
        <f t="shared" si="9"/>
        <v/>
      </c>
      <c r="L82" s="226" t="str">
        <f t="shared" si="10"/>
        <v/>
      </c>
      <c r="M82" s="223" t="str">
        <f t="shared" si="11"/>
        <v/>
      </c>
      <c r="N82" s="237" t="str">
        <f t="shared" si="12"/>
        <v/>
      </c>
      <c r="O82" s="188"/>
      <c r="P82" s="239"/>
      <c r="Q82" s="188"/>
    </row>
    <row r="83" spans="2:17">
      <c r="B83" s="186"/>
      <c r="C83" s="187"/>
      <c r="D83" s="188"/>
      <c r="E83" s="225"/>
      <c r="F83" s="248"/>
      <c r="G83" s="190"/>
      <c r="H83" s="226" t="str">
        <f t="shared" si="8"/>
        <v/>
      </c>
      <c r="I83" s="240"/>
      <c r="J83" s="240"/>
      <c r="K83" s="226" t="str">
        <f t="shared" si="9"/>
        <v/>
      </c>
      <c r="L83" s="226" t="str">
        <f t="shared" si="10"/>
        <v/>
      </c>
      <c r="M83" s="223" t="str">
        <f t="shared" si="11"/>
        <v/>
      </c>
      <c r="N83" s="237" t="str">
        <f t="shared" si="12"/>
        <v/>
      </c>
      <c r="O83" s="188"/>
      <c r="P83" s="239"/>
      <c r="Q83" s="188"/>
    </row>
    <row r="84" spans="2:17">
      <c r="B84" s="186"/>
      <c r="C84" s="187"/>
      <c r="D84" s="188"/>
      <c r="E84" s="225"/>
      <c r="F84" s="257"/>
      <c r="G84" s="190"/>
      <c r="H84" s="226" t="str">
        <f t="shared" si="8"/>
        <v/>
      </c>
      <c r="I84" s="240"/>
      <c r="J84" s="240"/>
      <c r="K84" s="226" t="str">
        <f t="shared" si="9"/>
        <v/>
      </c>
      <c r="L84" s="226" t="str">
        <f t="shared" si="10"/>
        <v/>
      </c>
      <c r="M84" s="223" t="str">
        <f t="shared" si="11"/>
        <v/>
      </c>
      <c r="N84" s="237" t="str">
        <f t="shared" si="12"/>
        <v/>
      </c>
      <c r="O84" s="188"/>
      <c r="P84" s="239"/>
      <c r="Q84" s="188"/>
    </row>
    <row r="85" spans="2:17">
      <c r="B85" s="186"/>
      <c r="C85" s="187"/>
      <c r="D85" s="188"/>
      <c r="E85" s="225"/>
      <c r="F85" s="257"/>
      <c r="G85" s="190"/>
      <c r="H85" s="226" t="str">
        <f t="shared" si="8"/>
        <v/>
      </c>
      <c r="I85" s="240"/>
      <c r="J85" s="240"/>
      <c r="K85" s="226" t="str">
        <f t="shared" si="9"/>
        <v/>
      </c>
      <c r="L85" s="226" t="str">
        <f t="shared" si="10"/>
        <v/>
      </c>
      <c r="M85" s="223" t="str">
        <f t="shared" si="11"/>
        <v/>
      </c>
      <c r="N85" s="237" t="str">
        <f t="shared" si="12"/>
        <v/>
      </c>
      <c r="O85" s="188"/>
      <c r="P85" s="239"/>
      <c r="Q85" s="188"/>
    </row>
    <row r="86" spans="2:17" ht="12.75" customHeight="1">
      <c r="B86" s="186"/>
      <c r="C86" s="187"/>
      <c r="D86" s="188"/>
      <c r="E86" s="225"/>
      <c r="F86" s="257"/>
      <c r="G86" s="190"/>
      <c r="H86" s="226" t="str">
        <f t="shared" si="8"/>
        <v/>
      </c>
      <c r="I86" s="240"/>
      <c r="J86" s="240"/>
      <c r="K86" s="226" t="str">
        <f t="shared" si="9"/>
        <v/>
      </c>
      <c r="L86" s="226" t="str">
        <f t="shared" si="10"/>
        <v/>
      </c>
      <c r="M86" s="223" t="str">
        <f t="shared" si="11"/>
        <v/>
      </c>
      <c r="N86" s="237" t="str">
        <f t="shared" si="12"/>
        <v/>
      </c>
      <c r="O86" s="228"/>
      <c r="P86" s="239"/>
      <c r="Q86" s="188"/>
    </row>
    <row r="87" spans="2:17">
      <c r="B87" s="186"/>
      <c r="C87" s="187"/>
      <c r="D87" s="188"/>
      <c r="E87" s="225"/>
      <c r="F87" s="257"/>
      <c r="G87" s="190"/>
      <c r="H87" s="226" t="str">
        <f t="shared" si="8"/>
        <v/>
      </c>
      <c r="I87" s="240"/>
      <c r="J87" s="240"/>
      <c r="K87" s="226" t="str">
        <f t="shared" si="9"/>
        <v/>
      </c>
      <c r="L87" s="226" t="str">
        <f t="shared" si="10"/>
        <v/>
      </c>
      <c r="M87" s="223" t="str">
        <f t="shared" si="11"/>
        <v/>
      </c>
      <c r="N87" s="237" t="str">
        <f t="shared" si="12"/>
        <v/>
      </c>
      <c r="O87" s="188"/>
      <c r="P87" s="239"/>
      <c r="Q87" s="188"/>
    </row>
    <row r="88" spans="2:17">
      <c r="B88" s="186"/>
      <c r="C88" s="187"/>
      <c r="D88" s="188"/>
      <c r="E88" s="225"/>
      <c r="F88" s="257"/>
      <c r="G88" s="190"/>
      <c r="H88" s="226" t="str">
        <f t="shared" si="8"/>
        <v/>
      </c>
      <c r="I88" s="240"/>
      <c r="J88" s="240"/>
      <c r="K88" s="226" t="str">
        <f t="shared" si="9"/>
        <v/>
      </c>
      <c r="L88" s="226" t="str">
        <f t="shared" si="10"/>
        <v/>
      </c>
      <c r="M88" s="223" t="str">
        <f t="shared" si="11"/>
        <v/>
      </c>
      <c r="N88" s="237" t="str">
        <f t="shared" si="12"/>
        <v/>
      </c>
      <c r="O88" s="121"/>
      <c r="P88" s="239"/>
      <c r="Q88" s="189"/>
    </row>
    <row r="89" spans="2:17">
      <c r="B89" s="186"/>
      <c r="C89" s="187"/>
      <c r="D89" s="188"/>
      <c r="E89" s="225"/>
      <c r="F89" s="257"/>
      <c r="G89" s="190"/>
      <c r="H89" s="226" t="str">
        <f t="shared" si="8"/>
        <v/>
      </c>
      <c r="I89" s="240"/>
      <c r="J89" s="240"/>
      <c r="K89" s="226" t="str">
        <f t="shared" si="9"/>
        <v/>
      </c>
      <c r="L89" s="226" t="str">
        <f t="shared" si="10"/>
        <v/>
      </c>
      <c r="M89" s="223" t="str">
        <f t="shared" si="11"/>
        <v/>
      </c>
      <c r="N89" s="237" t="str">
        <f t="shared" si="12"/>
        <v/>
      </c>
      <c r="O89" s="121"/>
      <c r="P89" s="239"/>
      <c r="Q89" s="189"/>
    </row>
    <row r="90" spans="2:17">
      <c r="B90" s="186"/>
      <c r="C90" s="187"/>
      <c r="D90" s="189"/>
      <c r="E90" s="225"/>
      <c r="F90" s="257"/>
      <c r="G90" s="190"/>
      <c r="H90" s="226" t="str">
        <f t="shared" si="8"/>
        <v/>
      </c>
      <c r="I90" s="240"/>
      <c r="J90" s="240"/>
      <c r="K90" s="226" t="str">
        <f t="shared" si="9"/>
        <v/>
      </c>
      <c r="L90" s="226" t="str">
        <f t="shared" si="10"/>
        <v/>
      </c>
      <c r="M90" s="223" t="str">
        <f t="shared" si="11"/>
        <v/>
      </c>
      <c r="N90" s="237" t="str">
        <f t="shared" si="12"/>
        <v/>
      </c>
      <c r="O90" s="189"/>
      <c r="P90" s="239"/>
      <c r="Q90" s="189"/>
    </row>
    <row r="91" spans="2:17">
      <c r="B91" s="186"/>
      <c r="C91" s="187"/>
      <c r="D91" s="189"/>
      <c r="E91" s="225"/>
      <c r="F91" s="258"/>
      <c r="G91" s="259"/>
      <c r="H91" s="226" t="str">
        <f t="shared" si="8"/>
        <v/>
      </c>
      <c r="I91" s="240"/>
      <c r="J91" s="240"/>
      <c r="K91" s="226" t="str">
        <f t="shared" si="9"/>
        <v/>
      </c>
      <c r="L91" s="226" t="str">
        <f t="shared" si="10"/>
        <v/>
      </c>
      <c r="M91" s="223" t="str">
        <f t="shared" si="11"/>
        <v/>
      </c>
      <c r="N91" s="237" t="str">
        <f t="shared" si="12"/>
        <v/>
      </c>
      <c r="O91" s="189"/>
      <c r="P91" s="239"/>
      <c r="Q91" s="189"/>
    </row>
    <row r="92" spans="2:17">
      <c r="B92" s="186"/>
      <c r="C92" s="260"/>
      <c r="D92" s="189"/>
      <c r="E92" s="225"/>
      <c r="F92" s="257"/>
      <c r="G92" s="259"/>
      <c r="H92" s="226" t="str">
        <f t="shared" si="8"/>
        <v/>
      </c>
      <c r="I92" s="240"/>
      <c r="J92" s="240"/>
      <c r="K92" s="226" t="str">
        <f t="shared" si="9"/>
        <v/>
      </c>
      <c r="L92" s="226" t="str">
        <f t="shared" si="10"/>
        <v/>
      </c>
      <c r="M92" s="223" t="str">
        <f t="shared" si="11"/>
        <v/>
      </c>
      <c r="N92" s="237" t="str">
        <f t="shared" si="12"/>
        <v/>
      </c>
      <c r="O92" s="189"/>
      <c r="P92" s="239"/>
      <c r="Q92" s="189"/>
    </row>
    <row r="93" spans="2:17">
      <c r="B93" s="186"/>
      <c r="C93" s="187"/>
      <c r="D93" s="189"/>
      <c r="E93" s="225"/>
      <c r="F93" s="257"/>
      <c r="G93" s="259"/>
      <c r="H93" s="226" t="str">
        <f t="shared" si="8"/>
        <v/>
      </c>
      <c r="I93" s="240"/>
      <c r="J93" s="240"/>
      <c r="K93" s="226" t="str">
        <f t="shared" si="9"/>
        <v/>
      </c>
      <c r="L93" s="226" t="str">
        <f t="shared" si="10"/>
        <v/>
      </c>
      <c r="M93" s="223" t="str">
        <f t="shared" si="11"/>
        <v/>
      </c>
      <c r="N93" s="237" t="str">
        <f t="shared" si="12"/>
        <v/>
      </c>
      <c r="O93" s="189"/>
      <c r="P93" s="239"/>
      <c r="Q93" s="189"/>
    </row>
    <row r="94" spans="2:17">
      <c r="B94" s="186"/>
      <c r="C94" s="187"/>
      <c r="D94" s="189"/>
      <c r="E94" s="225"/>
      <c r="F94" s="257"/>
      <c r="G94" s="259"/>
      <c r="H94" s="226" t="str">
        <f t="shared" si="8"/>
        <v/>
      </c>
      <c r="I94" s="240"/>
      <c r="J94" s="240"/>
      <c r="K94" s="226" t="str">
        <f t="shared" si="9"/>
        <v/>
      </c>
      <c r="L94" s="226" t="str">
        <f t="shared" si="10"/>
        <v/>
      </c>
      <c r="M94" s="223" t="str">
        <f t="shared" si="11"/>
        <v/>
      </c>
      <c r="N94" s="237" t="str">
        <f t="shared" si="12"/>
        <v/>
      </c>
      <c r="O94" s="189"/>
      <c r="P94" s="239"/>
      <c r="Q94" s="189"/>
    </row>
    <row r="95" spans="2:17">
      <c r="B95" s="186"/>
      <c r="C95" s="187"/>
      <c r="D95" s="189"/>
      <c r="E95" s="225"/>
      <c r="F95" s="257"/>
      <c r="G95" s="259"/>
      <c r="H95" s="226" t="str">
        <f t="shared" si="8"/>
        <v/>
      </c>
      <c r="I95" s="240"/>
      <c r="J95" s="240"/>
      <c r="K95" s="226" t="str">
        <f t="shared" si="9"/>
        <v/>
      </c>
      <c r="L95" s="226" t="str">
        <f t="shared" si="10"/>
        <v/>
      </c>
      <c r="M95" s="223" t="str">
        <f t="shared" si="11"/>
        <v/>
      </c>
      <c r="N95" s="237" t="str">
        <f t="shared" si="12"/>
        <v/>
      </c>
      <c r="O95" s="121"/>
      <c r="P95" s="239"/>
      <c r="Q95" s="189"/>
    </row>
    <row r="96" spans="2:17">
      <c r="B96" s="186"/>
      <c r="C96" s="187"/>
      <c r="D96" s="189"/>
      <c r="E96" s="225"/>
      <c r="F96" s="257"/>
      <c r="G96" s="259"/>
      <c r="H96" s="226" t="str">
        <f t="shared" si="8"/>
        <v/>
      </c>
      <c r="I96" s="240"/>
      <c r="J96" s="240"/>
      <c r="K96" s="226" t="str">
        <f t="shared" si="9"/>
        <v/>
      </c>
      <c r="L96" s="226" t="str">
        <f t="shared" si="10"/>
        <v/>
      </c>
      <c r="M96" s="223" t="str">
        <f t="shared" si="11"/>
        <v/>
      </c>
      <c r="N96" s="237" t="str">
        <f t="shared" si="12"/>
        <v/>
      </c>
      <c r="O96" s="121"/>
      <c r="P96" s="239"/>
      <c r="Q96" s="189"/>
    </row>
    <row r="97" spans="2:21">
      <c r="B97" s="186"/>
      <c r="C97" s="187"/>
      <c r="D97" s="189"/>
      <c r="E97" s="225"/>
      <c r="F97" s="248"/>
      <c r="G97" s="190"/>
      <c r="H97" s="226" t="str">
        <f t="shared" si="8"/>
        <v/>
      </c>
      <c r="I97" s="240"/>
      <c r="J97" s="240"/>
      <c r="K97" s="226" t="str">
        <f t="shared" si="9"/>
        <v/>
      </c>
      <c r="L97" s="226" t="str">
        <f t="shared" si="10"/>
        <v/>
      </c>
      <c r="M97" s="223" t="str">
        <f t="shared" si="11"/>
        <v/>
      </c>
      <c r="N97" s="237" t="str">
        <f t="shared" si="12"/>
        <v/>
      </c>
      <c r="O97" s="189"/>
      <c r="P97" s="239"/>
      <c r="Q97" s="189"/>
    </row>
    <row r="98" spans="2:21">
      <c r="B98" s="186"/>
      <c r="C98" s="187"/>
      <c r="D98" s="189"/>
      <c r="E98" s="225"/>
      <c r="F98" s="257"/>
      <c r="G98" s="190"/>
      <c r="H98" s="226" t="str">
        <f t="shared" si="8"/>
        <v/>
      </c>
      <c r="I98" s="240"/>
      <c r="J98" s="240"/>
      <c r="K98" s="226" t="str">
        <f t="shared" si="9"/>
        <v/>
      </c>
      <c r="L98" s="226" t="str">
        <f t="shared" si="10"/>
        <v/>
      </c>
      <c r="M98" s="223" t="str">
        <f t="shared" si="11"/>
        <v/>
      </c>
      <c r="N98" s="237" t="str">
        <f t="shared" si="12"/>
        <v/>
      </c>
      <c r="O98" s="189"/>
      <c r="P98" s="239"/>
      <c r="Q98" s="189"/>
    </row>
    <row r="99" spans="2:21">
      <c r="B99" s="186"/>
      <c r="C99" s="187"/>
      <c r="D99" s="189"/>
      <c r="E99" s="225"/>
      <c r="F99" s="248"/>
      <c r="G99" s="190"/>
      <c r="H99" s="226" t="str">
        <f t="shared" si="8"/>
        <v/>
      </c>
      <c r="I99" s="240"/>
      <c r="J99" s="240"/>
      <c r="K99" s="226" t="str">
        <f t="shared" si="9"/>
        <v/>
      </c>
      <c r="L99" s="226" t="str">
        <f t="shared" si="10"/>
        <v/>
      </c>
      <c r="M99" s="223" t="str">
        <f t="shared" si="11"/>
        <v/>
      </c>
      <c r="N99" s="237" t="str">
        <f t="shared" si="12"/>
        <v/>
      </c>
      <c r="O99" s="189"/>
      <c r="P99" s="239"/>
      <c r="Q99" s="189"/>
    </row>
    <row r="100" spans="2:21">
      <c r="B100" s="186"/>
      <c r="C100" s="187"/>
      <c r="D100" s="189"/>
      <c r="E100" s="225"/>
      <c r="F100" s="248"/>
      <c r="G100" s="190"/>
      <c r="H100" s="226" t="str">
        <f t="shared" si="8"/>
        <v/>
      </c>
      <c r="I100" s="240"/>
      <c r="J100" s="240"/>
      <c r="K100" s="226" t="str">
        <f t="shared" si="9"/>
        <v/>
      </c>
      <c r="L100" s="226" t="str">
        <f t="shared" si="10"/>
        <v/>
      </c>
      <c r="M100" s="223" t="str">
        <f t="shared" si="11"/>
        <v/>
      </c>
      <c r="N100" s="237" t="str">
        <f t="shared" si="12"/>
        <v/>
      </c>
      <c r="O100" s="189"/>
      <c r="P100" s="239"/>
      <c r="Q100" s="189"/>
    </row>
    <row r="101" spans="2:21">
      <c r="B101" s="186"/>
      <c r="C101" s="187"/>
      <c r="D101" s="189"/>
      <c r="E101" s="225"/>
      <c r="F101" s="248"/>
      <c r="G101" s="190"/>
      <c r="H101" s="226" t="str">
        <f t="shared" si="8"/>
        <v/>
      </c>
      <c r="I101" s="240"/>
      <c r="J101" s="240"/>
      <c r="K101" s="226" t="str">
        <f t="shared" si="9"/>
        <v/>
      </c>
      <c r="L101" s="226" t="str">
        <f t="shared" si="10"/>
        <v/>
      </c>
      <c r="M101" s="223" t="str">
        <f t="shared" si="11"/>
        <v/>
      </c>
      <c r="N101" s="237" t="str">
        <f t="shared" si="12"/>
        <v/>
      </c>
      <c r="O101" s="189"/>
      <c r="P101" s="239"/>
      <c r="Q101" s="189"/>
    </row>
    <row r="102" spans="2:21" collapsed="1">
      <c r="B102" s="186"/>
      <c r="C102" s="187"/>
      <c r="D102" s="189"/>
      <c r="E102" s="225"/>
      <c r="F102" s="257"/>
      <c r="G102" s="190"/>
      <c r="H102" s="226" t="str">
        <f t="shared" si="8"/>
        <v/>
      </c>
      <c r="I102" s="240"/>
      <c r="J102" s="240"/>
      <c r="K102" s="226" t="str">
        <f t="shared" si="9"/>
        <v/>
      </c>
      <c r="L102" s="226" t="str">
        <f t="shared" si="10"/>
        <v/>
      </c>
      <c r="M102" s="223" t="str">
        <f t="shared" si="11"/>
        <v/>
      </c>
      <c r="N102" s="237" t="str">
        <f t="shared" si="12"/>
        <v/>
      </c>
      <c r="O102" s="189"/>
      <c r="P102" s="239"/>
      <c r="Q102" s="189"/>
    </row>
    <row r="103" spans="2:21">
      <c r="B103" s="186"/>
      <c r="C103" s="187"/>
      <c r="D103" s="189"/>
      <c r="E103" s="225"/>
      <c r="F103" s="257"/>
      <c r="G103" s="190"/>
      <c r="H103" s="226" t="str">
        <f t="shared" si="8"/>
        <v/>
      </c>
      <c r="I103" s="240"/>
      <c r="J103" s="240"/>
      <c r="K103" s="226" t="str">
        <f t="shared" si="9"/>
        <v/>
      </c>
      <c r="L103" s="226" t="str">
        <f t="shared" si="10"/>
        <v/>
      </c>
      <c r="M103" s="223" t="str">
        <f t="shared" si="11"/>
        <v/>
      </c>
      <c r="N103" s="237" t="str">
        <f t="shared" si="12"/>
        <v/>
      </c>
      <c r="O103" s="189"/>
      <c r="P103" s="239"/>
      <c r="Q103" s="189"/>
    </row>
    <row r="104" spans="2:21">
      <c r="B104" s="186"/>
      <c r="C104" s="187"/>
      <c r="D104" s="189"/>
      <c r="E104" s="225"/>
      <c r="F104" s="248"/>
      <c r="G104" s="190"/>
      <c r="H104" s="226" t="str">
        <f t="shared" si="8"/>
        <v/>
      </c>
      <c r="I104" s="240"/>
      <c r="J104" s="240"/>
      <c r="K104" s="226" t="str">
        <f t="shared" si="9"/>
        <v/>
      </c>
      <c r="L104" s="226" t="str">
        <f t="shared" si="10"/>
        <v/>
      </c>
      <c r="M104" s="223" t="str">
        <f t="shared" si="11"/>
        <v/>
      </c>
      <c r="N104" s="237" t="str">
        <f t="shared" si="12"/>
        <v/>
      </c>
      <c r="O104" s="189"/>
      <c r="P104" s="239"/>
      <c r="Q104" s="189"/>
    </row>
    <row r="105" spans="2:21">
      <c r="B105" s="186"/>
      <c r="C105" s="187"/>
      <c r="D105" s="189"/>
      <c r="E105" s="225"/>
      <c r="F105" s="248"/>
      <c r="G105" s="190"/>
      <c r="H105" s="226" t="str">
        <f t="shared" si="8"/>
        <v/>
      </c>
      <c r="I105" s="240"/>
      <c r="J105" s="240"/>
      <c r="K105" s="226" t="str">
        <f t="shared" si="9"/>
        <v/>
      </c>
      <c r="L105" s="226" t="str">
        <f t="shared" si="10"/>
        <v/>
      </c>
      <c r="M105" s="223" t="str">
        <f t="shared" si="11"/>
        <v/>
      </c>
      <c r="N105" s="237" t="str">
        <f t="shared" si="12"/>
        <v/>
      </c>
      <c r="O105" s="189"/>
      <c r="P105" s="239"/>
      <c r="Q105" s="189"/>
    </row>
    <row r="106" spans="2:21">
      <c r="B106" s="186"/>
      <c r="C106" s="187"/>
      <c r="D106" s="189"/>
      <c r="E106" s="225"/>
      <c r="F106" s="248"/>
      <c r="G106" s="190"/>
      <c r="H106" s="226" t="str">
        <f t="shared" si="8"/>
        <v/>
      </c>
      <c r="I106" s="240"/>
      <c r="J106" s="240"/>
      <c r="K106" s="226" t="str">
        <f t="shared" si="9"/>
        <v/>
      </c>
      <c r="L106" s="226" t="str">
        <f t="shared" si="10"/>
        <v/>
      </c>
      <c r="M106" s="223" t="str">
        <f t="shared" si="11"/>
        <v/>
      </c>
      <c r="N106" s="237" t="str">
        <f t="shared" si="12"/>
        <v/>
      </c>
      <c r="O106" s="189"/>
      <c r="P106" s="239"/>
      <c r="Q106" s="121"/>
    </row>
    <row r="107" spans="2:21">
      <c r="B107" s="186"/>
      <c r="C107" s="187"/>
      <c r="D107" s="189"/>
      <c r="E107" s="225"/>
      <c r="F107" s="248"/>
      <c r="G107" s="190"/>
      <c r="H107" s="226" t="str">
        <f t="shared" si="8"/>
        <v/>
      </c>
      <c r="I107" s="240"/>
      <c r="J107" s="240"/>
      <c r="K107" s="226" t="str">
        <f t="shared" si="9"/>
        <v/>
      </c>
      <c r="L107" s="226" t="str">
        <f t="shared" si="10"/>
        <v/>
      </c>
      <c r="M107" s="223" t="str">
        <f t="shared" si="11"/>
        <v/>
      </c>
      <c r="N107" s="237" t="str">
        <f t="shared" si="12"/>
        <v/>
      </c>
      <c r="O107" s="189"/>
      <c r="P107" s="239"/>
      <c r="Q107" s="121"/>
      <c r="U107" s="255"/>
    </row>
    <row r="108" spans="2:21">
      <c r="B108" s="186"/>
      <c r="C108" s="187"/>
      <c r="D108" s="189"/>
      <c r="E108" s="225"/>
      <c r="F108" s="248"/>
      <c r="G108" s="190"/>
      <c r="H108" s="226" t="str">
        <f t="shared" si="8"/>
        <v/>
      </c>
      <c r="I108" s="240"/>
      <c r="J108" s="240"/>
      <c r="K108" s="226" t="str">
        <f t="shared" si="9"/>
        <v/>
      </c>
      <c r="L108" s="226" t="str">
        <f t="shared" si="10"/>
        <v/>
      </c>
      <c r="M108" s="223" t="str">
        <f t="shared" si="11"/>
        <v/>
      </c>
      <c r="N108" s="237" t="str">
        <f t="shared" si="12"/>
        <v/>
      </c>
      <c r="O108" s="189"/>
      <c r="P108" s="239"/>
      <c r="Q108" s="121"/>
    </row>
    <row r="109" spans="2:21">
      <c r="B109" s="186"/>
      <c r="C109" s="187"/>
      <c r="D109" s="189"/>
      <c r="E109" s="225"/>
      <c r="F109" s="248"/>
      <c r="G109" s="190"/>
      <c r="H109" s="226" t="str">
        <f t="shared" si="8"/>
        <v/>
      </c>
      <c r="I109" s="240"/>
      <c r="J109" s="240"/>
      <c r="K109" s="226" t="str">
        <f t="shared" si="9"/>
        <v/>
      </c>
      <c r="L109" s="226" t="str">
        <f t="shared" si="10"/>
        <v/>
      </c>
      <c r="M109" s="223" t="str">
        <f t="shared" si="11"/>
        <v/>
      </c>
      <c r="N109" s="237" t="str">
        <f t="shared" si="12"/>
        <v/>
      </c>
      <c r="O109" s="189"/>
      <c r="P109" s="239"/>
      <c r="Q109" s="189"/>
    </row>
    <row r="110" spans="2:21">
      <c r="B110" s="186"/>
      <c r="C110" s="187"/>
      <c r="D110" s="189"/>
      <c r="E110" s="225"/>
      <c r="F110" s="248"/>
      <c r="G110" s="190"/>
      <c r="H110" s="226" t="str">
        <f t="shared" si="8"/>
        <v/>
      </c>
      <c r="I110" s="240"/>
      <c r="J110" s="240"/>
      <c r="K110" s="226" t="str">
        <f t="shared" si="9"/>
        <v/>
      </c>
      <c r="L110" s="226" t="str">
        <f t="shared" si="10"/>
        <v/>
      </c>
      <c r="M110" s="223" t="str">
        <f t="shared" si="11"/>
        <v/>
      </c>
      <c r="N110" s="237" t="str">
        <f t="shared" si="12"/>
        <v/>
      </c>
      <c r="O110" s="189"/>
      <c r="P110" s="239"/>
      <c r="Q110" s="189"/>
    </row>
    <row r="111" spans="2:21">
      <c r="B111" s="186"/>
      <c r="C111" s="187"/>
      <c r="D111" s="189"/>
      <c r="E111" s="225"/>
      <c r="F111" s="248"/>
      <c r="G111" s="190"/>
      <c r="H111" s="226" t="str">
        <f t="shared" si="8"/>
        <v/>
      </c>
      <c r="I111" s="240"/>
      <c r="J111" s="240"/>
      <c r="K111" s="226" t="str">
        <f t="shared" si="9"/>
        <v/>
      </c>
      <c r="L111" s="226" t="str">
        <f t="shared" si="10"/>
        <v/>
      </c>
      <c r="M111" s="223" t="str">
        <f t="shared" si="11"/>
        <v/>
      </c>
      <c r="N111" s="237" t="str">
        <f t="shared" si="12"/>
        <v/>
      </c>
      <c r="O111" s="121"/>
      <c r="P111" s="239"/>
      <c r="Q111" s="189"/>
    </row>
    <row r="112" spans="2:21">
      <c r="B112" s="186"/>
      <c r="C112" s="187"/>
      <c r="D112" s="189"/>
      <c r="E112" s="225"/>
      <c r="F112" s="248"/>
      <c r="G112" s="190"/>
      <c r="H112" s="226" t="str">
        <f t="shared" si="8"/>
        <v/>
      </c>
      <c r="I112" s="240"/>
      <c r="J112" s="240"/>
      <c r="K112" s="226" t="str">
        <f t="shared" si="9"/>
        <v/>
      </c>
      <c r="L112" s="226" t="str">
        <f t="shared" si="10"/>
        <v/>
      </c>
      <c r="M112" s="223" t="str">
        <f t="shared" si="11"/>
        <v/>
      </c>
      <c r="N112" s="237" t="str">
        <f t="shared" si="12"/>
        <v/>
      </c>
      <c r="O112" s="121"/>
      <c r="P112" s="239"/>
      <c r="Q112" s="189"/>
    </row>
    <row r="113" spans="2:20">
      <c r="B113" s="186"/>
      <c r="C113" s="187"/>
      <c r="D113" s="189"/>
      <c r="E113" s="225"/>
      <c r="F113" s="248"/>
      <c r="G113" s="190"/>
      <c r="H113" s="226" t="str">
        <f t="shared" si="8"/>
        <v/>
      </c>
      <c r="I113" s="240"/>
      <c r="J113" s="240"/>
      <c r="K113" s="226" t="str">
        <f t="shared" si="9"/>
        <v/>
      </c>
      <c r="L113" s="226" t="str">
        <f t="shared" si="10"/>
        <v/>
      </c>
      <c r="M113" s="223" t="str">
        <f t="shared" si="11"/>
        <v/>
      </c>
      <c r="N113" s="237" t="str">
        <f t="shared" si="12"/>
        <v/>
      </c>
      <c r="O113" s="121"/>
      <c r="P113" s="239"/>
      <c r="Q113" s="189"/>
      <c r="T113" s="255"/>
    </row>
    <row r="114" spans="2:20">
      <c r="B114" s="186"/>
      <c r="C114" s="187"/>
      <c r="D114" s="189"/>
      <c r="E114" s="225"/>
      <c r="F114" s="248"/>
      <c r="G114" s="190"/>
      <c r="H114" s="226" t="str">
        <f t="shared" si="8"/>
        <v/>
      </c>
      <c r="I114" s="240"/>
      <c r="J114" s="240"/>
      <c r="K114" s="226" t="str">
        <f t="shared" si="9"/>
        <v/>
      </c>
      <c r="L114" s="226" t="str">
        <f t="shared" si="10"/>
        <v/>
      </c>
      <c r="M114" s="223" t="str">
        <f t="shared" si="11"/>
        <v/>
      </c>
      <c r="N114" s="237" t="str">
        <f t="shared" si="12"/>
        <v/>
      </c>
      <c r="O114" s="189"/>
      <c r="P114" s="239"/>
      <c r="Q114" s="189"/>
    </row>
    <row r="115" spans="2:20">
      <c r="B115" s="186"/>
      <c r="C115" s="187"/>
      <c r="D115" s="189"/>
      <c r="E115" s="225"/>
      <c r="F115" s="248"/>
      <c r="G115" s="190"/>
      <c r="H115" s="226" t="str">
        <f t="shared" si="8"/>
        <v/>
      </c>
      <c r="I115" s="240"/>
      <c r="J115" s="240"/>
      <c r="K115" s="226" t="str">
        <f t="shared" si="9"/>
        <v/>
      </c>
      <c r="L115" s="226" t="str">
        <f t="shared" si="10"/>
        <v/>
      </c>
      <c r="M115" s="223" t="str">
        <f t="shared" si="11"/>
        <v/>
      </c>
      <c r="N115" s="237" t="str">
        <f t="shared" si="12"/>
        <v/>
      </c>
      <c r="O115" s="189"/>
      <c r="P115" s="239"/>
      <c r="Q115" s="189"/>
    </row>
    <row r="116" spans="2:20">
      <c r="B116" s="186"/>
      <c r="C116" s="187"/>
      <c r="D116" s="189"/>
      <c r="E116" s="225"/>
      <c r="F116" s="248"/>
      <c r="G116" s="190"/>
      <c r="H116" s="226" t="str">
        <f t="shared" si="8"/>
        <v/>
      </c>
      <c r="I116" s="240"/>
      <c r="J116" s="240"/>
      <c r="K116" s="226" t="str">
        <f t="shared" si="9"/>
        <v/>
      </c>
      <c r="L116" s="226" t="str">
        <f t="shared" si="10"/>
        <v/>
      </c>
      <c r="M116" s="223" t="str">
        <f t="shared" si="11"/>
        <v/>
      </c>
      <c r="N116" s="237" t="str">
        <f t="shared" si="12"/>
        <v/>
      </c>
      <c r="O116" s="121"/>
      <c r="P116" s="239"/>
      <c r="Q116" s="189"/>
    </row>
    <row r="117" spans="2:20">
      <c r="B117" s="186"/>
      <c r="C117" s="187"/>
      <c r="D117" s="189"/>
      <c r="E117" s="225"/>
      <c r="F117" s="248"/>
      <c r="G117" s="190"/>
      <c r="H117" s="226" t="str">
        <f t="shared" si="8"/>
        <v/>
      </c>
      <c r="I117" s="240"/>
      <c r="J117" s="240"/>
      <c r="K117" s="226" t="str">
        <f t="shared" si="9"/>
        <v/>
      </c>
      <c r="L117" s="226" t="str">
        <f t="shared" si="10"/>
        <v/>
      </c>
      <c r="M117" s="223" t="str">
        <f t="shared" si="11"/>
        <v/>
      </c>
      <c r="N117" s="237" t="str">
        <f t="shared" si="12"/>
        <v/>
      </c>
      <c r="O117" s="189"/>
      <c r="P117" s="239"/>
      <c r="Q117" s="189"/>
    </row>
    <row r="118" spans="2:20">
      <c r="B118" s="186"/>
      <c r="C118" s="187"/>
      <c r="D118" s="189"/>
      <c r="E118" s="225"/>
      <c r="F118" s="257"/>
      <c r="G118" s="190"/>
      <c r="H118" s="226" t="str">
        <f t="shared" si="8"/>
        <v/>
      </c>
      <c r="I118" s="240"/>
      <c r="J118" s="240"/>
      <c r="K118" s="226" t="str">
        <f t="shared" si="9"/>
        <v/>
      </c>
      <c r="L118" s="226" t="str">
        <f t="shared" si="10"/>
        <v/>
      </c>
      <c r="M118" s="223" t="str">
        <f t="shared" si="11"/>
        <v/>
      </c>
      <c r="N118" s="237" t="str">
        <f t="shared" si="12"/>
        <v/>
      </c>
      <c r="O118" s="189"/>
      <c r="P118" s="239"/>
      <c r="Q118" s="121"/>
    </row>
    <row r="119" spans="2:20">
      <c r="B119" s="186"/>
      <c r="C119" s="187"/>
      <c r="D119" s="189"/>
      <c r="E119" s="225"/>
      <c r="F119" s="257"/>
      <c r="G119" s="190"/>
      <c r="H119" s="226" t="str">
        <f t="shared" si="8"/>
        <v/>
      </c>
      <c r="I119" s="240"/>
      <c r="J119" s="240"/>
      <c r="K119" s="226" t="str">
        <f t="shared" si="9"/>
        <v/>
      </c>
      <c r="L119" s="226" t="str">
        <f t="shared" si="10"/>
        <v/>
      </c>
      <c r="M119" s="223" t="str">
        <f t="shared" si="11"/>
        <v/>
      </c>
      <c r="N119" s="237" t="str">
        <f t="shared" si="12"/>
        <v/>
      </c>
      <c r="O119" s="189"/>
      <c r="P119" s="239"/>
      <c r="Q119" s="189"/>
    </row>
    <row r="120" spans="2:20">
      <c r="B120" s="186"/>
      <c r="C120" s="187"/>
      <c r="D120" s="189"/>
      <c r="E120" s="225"/>
      <c r="F120" s="248"/>
      <c r="G120" s="190"/>
      <c r="H120" s="226" t="str">
        <f t="shared" si="8"/>
        <v/>
      </c>
      <c r="I120" s="240"/>
      <c r="J120" s="240"/>
      <c r="K120" s="226" t="str">
        <f t="shared" si="9"/>
        <v/>
      </c>
      <c r="L120" s="226" t="str">
        <f t="shared" si="10"/>
        <v/>
      </c>
      <c r="M120" s="223" t="str">
        <f t="shared" si="11"/>
        <v/>
      </c>
      <c r="N120" s="237" t="str">
        <f t="shared" si="12"/>
        <v/>
      </c>
      <c r="O120" s="189"/>
      <c r="P120" s="239"/>
      <c r="Q120" s="189"/>
    </row>
    <row r="121" spans="2:20">
      <c r="B121" s="186"/>
      <c r="C121" s="187"/>
      <c r="D121" s="189"/>
      <c r="E121" s="225"/>
      <c r="F121" s="248"/>
      <c r="G121" s="190"/>
      <c r="H121" s="226" t="str">
        <f t="shared" si="8"/>
        <v/>
      </c>
      <c r="I121" s="240"/>
      <c r="J121" s="240"/>
      <c r="K121" s="226" t="str">
        <f t="shared" si="9"/>
        <v/>
      </c>
      <c r="L121" s="226" t="str">
        <f t="shared" si="10"/>
        <v/>
      </c>
      <c r="M121" s="223" t="str">
        <f t="shared" si="11"/>
        <v/>
      </c>
      <c r="N121" s="237" t="str">
        <f t="shared" si="12"/>
        <v/>
      </c>
      <c r="O121" s="189"/>
      <c r="P121" s="239"/>
      <c r="Q121" s="189"/>
    </row>
    <row r="122" spans="2:20">
      <c r="B122" s="186"/>
      <c r="C122" s="187"/>
      <c r="D122" s="189"/>
      <c r="E122" s="225"/>
      <c r="F122" s="248"/>
      <c r="G122" s="190"/>
      <c r="H122" s="226" t="str">
        <f t="shared" si="8"/>
        <v/>
      </c>
      <c r="I122" s="240"/>
      <c r="J122" s="240"/>
      <c r="K122" s="226" t="str">
        <f t="shared" si="9"/>
        <v/>
      </c>
      <c r="L122" s="226" t="str">
        <f t="shared" si="10"/>
        <v/>
      </c>
      <c r="M122" s="223" t="str">
        <f t="shared" si="11"/>
        <v/>
      </c>
      <c r="N122" s="237" t="str">
        <f t="shared" si="12"/>
        <v/>
      </c>
      <c r="O122" s="189"/>
      <c r="P122" s="239"/>
      <c r="Q122" s="189"/>
    </row>
    <row r="123" spans="2:20">
      <c r="B123" s="186"/>
      <c r="C123" s="187"/>
      <c r="D123" s="189"/>
      <c r="E123" s="225"/>
      <c r="F123" s="257"/>
      <c r="G123" s="190"/>
      <c r="H123" s="226" t="str">
        <f t="shared" si="8"/>
        <v/>
      </c>
      <c r="I123" s="240"/>
      <c r="J123" s="240"/>
      <c r="K123" s="226" t="str">
        <f t="shared" si="9"/>
        <v/>
      </c>
      <c r="L123" s="226" t="str">
        <f t="shared" si="10"/>
        <v/>
      </c>
      <c r="M123" s="223" t="str">
        <f t="shared" si="11"/>
        <v/>
      </c>
      <c r="N123" s="237" t="str">
        <f t="shared" si="12"/>
        <v/>
      </c>
      <c r="O123" s="189"/>
      <c r="P123" s="239"/>
      <c r="Q123" s="263"/>
    </row>
    <row r="124" spans="2:20">
      <c r="B124" s="186"/>
      <c r="C124" s="187"/>
      <c r="D124" s="189"/>
      <c r="E124" s="225"/>
      <c r="F124" s="257"/>
      <c r="G124" s="190"/>
      <c r="H124" s="226" t="str">
        <f t="shared" si="8"/>
        <v/>
      </c>
      <c r="I124" s="240"/>
      <c r="J124" s="240"/>
      <c r="K124" s="226" t="str">
        <f t="shared" si="9"/>
        <v/>
      </c>
      <c r="L124" s="226" t="str">
        <f t="shared" si="10"/>
        <v/>
      </c>
      <c r="M124" s="223" t="str">
        <f t="shared" si="11"/>
        <v/>
      </c>
      <c r="N124" s="237" t="str">
        <f t="shared" si="12"/>
        <v/>
      </c>
      <c r="O124" s="189"/>
      <c r="P124" s="239"/>
      <c r="Q124" s="189"/>
    </row>
    <row r="125" spans="2:20">
      <c r="B125" s="186"/>
      <c r="C125" s="187"/>
      <c r="D125" s="189"/>
      <c r="E125" s="225"/>
      <c r="F125" s="257"/>
      <c r="G125" s="190"/>
      <c r="H125" s="226" t="str">
        <f t="shared" si="8"/>
        <v/>
      </c>
      <c r="I125" s="240"/>
      <c r="J125" s="240"/>
      <c r="K125" s="226" t="str">
        <f t="shared" si="9"/>
        <v/>
      </c>
      <c r="L125" s="226" t="str">
        <f t="shared" si="10"/>
        <v/>
      </c>
      <c r="M125" s="223" t="str">
        <f t="shared" si="11"/>
        <v/>
      </c>
      <c r="N125" s="237" t="str">
        <f t="shared" si="12"/>
        <v/>
      </c>
      <c r="O125" s="189"/>
      <c r="P125" s="239"/>
      <c r="Q125" s="189"/>
    </row>
    <row r="126" spans="2:20">
      <c r="B126" s="186"/>
      <c r="C126" s="187"/>
      <c r="D126" s="189"/>
      <c r="E126" s="225"/>
      <c r="F126" s="257"/>
      <c r="G126" s="190"/>
      <c r="H126" s="226" t="str">
        <f t="shared" si="8"/>
        <v/>
      </c>
      <c r="I126" s="240"/>
      <c r="J126" s="240"/>
      <c r="K126" s="226" t="str">
        <f t="shared" si="9"/>
        <v/>
      </c>
      <c r="L126" s="226" t="str">
        <f t="shared" si="10"/>
        <v/>
      </c>
      <c r="M126" s="223" t="str">
        <f t="shared" si="11"/>
        <v/>
      </c>
      <c r="N126" s="237" t="str">
        <f t="shared" si="12"/>
        <v/>
      </c>
      <c r="O126" s="189"/>
      <c r="P126" s="239"/>
      <c r="Q126" s="189"/>
    </row>
    <row r="127" spans="2:20">
      <c r="B127" s="186"/>
      <c r="C127" s="187"/>
      <c r="D127" s="189"/>
      <c r="E127" s="225"/>
      <c r="F127" s="257"/>
      <c r="G127" s="190"/>
      <c r="H127" s="226" t="str">
        <f t="shared" si="8"/>
        <v/>
      </c>
      <c r="I127" s="240"/>
      <c r="J127" s="240"/>
      <c r="K127" s="226" t="str">
        <f t="shared" si="9"/>
        <v/>
      </c>
      <c r="L127" s="226" t="str">
        <f t="shared" si="10"/>
        <v/>
      </c>
      <c r="M127" s="223" t="str">
        <f t="shared" si="11"/>
        <v/>
      </c>
      <c r="N127" s="237" t="str">
        <f t="shared" si="12"/>
        <v/>
      </c>
      <c r="O127" s="121"/>
      <c r="P127" s="239"/>
      <c r="Q127" s="189"/>
    </row>
    <row r="128" spans="2:20">
      <c r="B128" s="186"/>
      <c r="C128" s="187"/>
      <c r="D128" s="189"/>
      <c r="E128" s="225"/>
      <c r="F128" s="257"/>
      <c r="G128" s="190"/>
      <c r="H128" s="226" t="str">
        <f t="shared" si="8"/>
        <v/>
      </c>
      <c r="I128" s="240"/>
      <c r="J128" s="240"/>
      <c r="K128" s="226" t="str">
        <f t="shared" si="9"/>
        <v/>
      </c>
      <c r="L128" s="226" t="str">
        <f t="shared" si="10"/>
        <v/>
      </c>
      <c r="M128" s="223" t="str">
        <f t="shared" si="11"/>
        <v/>
      </c>
      <c r="N128" s="237" t="str">
        <f t="shared" si="12"/>
        <v/>
      </c>
      <c r="O128" s="121"/>
      <c r="P128" s="239"/>
      <c r="Q128" s="189"/>
    </row>
    <row r="129" spans="2:20">
      <c r="B129" s="186"/>
      <c r="C129" s="187"/>
      <c r="D129" s="189"/>
      <c r="E129" s="225"/>
      <c r="F129" s="257"/>
      <c r="G129" s="190"/>
      <c r="H129" s="226" t="str">
        <f t="shared" si="8"/>
        <v/>
      </c>
      <c r="I129" s="240"/>
      <c r="J129" s="240"/>
      <c r="K129" s="226" t="str">
        <f t="shared" si="9"/>
        <v/>
      </c>
      <c r="L129" s="226" t="str">
        <f t="shared" si="10"/>
        <v/>
      </c>
      <c r="M129" s="223" t="str">
        <f t="shared" si="11"/>
        <v/>
      </c>
      <c r="N129" s="237" t="str">
        <f t="shared" si="12"/>
        <v/>
      </c>
      <c r="O129" s="189"/>
      <c r="P129" s="239"/>
      <c r="Q129" s="189"/>
    </row>
    <row r="130" spans="2:20">
      <c r="B130" s="186"/>
      <c r="C130" s="187"/>
      <c r="D130" s="189"/>
      <c r="E130" s="225"/>
      <c r="F130" s="257"/>
      <c r="G130" s="190"/>
      <c r="H130" s="226" t="str">
        <f t="shared" si="8"/>
        <v/>
      </c>
      <c r="I130" s="240"/>
      <c r="J130" s="240"/>
      <c r="K130" s="226" t="str">
        <f t="shared" si="9"/>
        <v/>
      </c>
      <c r="L130" s="226" t="str">
        <f t="shared" si="10"/>
        <v/>
      </c>
      <c r="M130" s="223" t="str">
        <f t="shared" si="11"/>
        <v/>
      </c>
      <c r="N130" s="237" t="str">
        <f t="shared" si="12"/>
        <v/>
      </c>
      <c r="O130" s="189"/>
      <c r="P130" s="239"/>
      <c r="Q130" s="189"/>
    </row>
    <row r="131" spans="2:20">
      <c r="B131" s="186"/>
      <c r="C131" s="187"/>
      <c r="D131" s="189"/>
      <c r="E131" s="225"/>
      <c r="F131" s="257"/>
      <c r="G131" s="190"/>
      <c r="H131" s="226" t="str">
        <f t="shared" ref="H131:H169" si="13">IF(AND(F131="",G131="",I131="",J131=""),"",H130+F131-G131)</f>
        <v/>
      </c>
      <c r="I131" s="240"/>
      <c r="J131" s="240"/>
      <c r="K131" s="226" t="str">
        <f t="shared" si="9"/>
        <v/>
      </c>
      <c r="L131" s="226" t="str">
        <f t="shared" si="10"/>
        <v/>
      </c>
      <c r="M131" s="223" t="str">
        <f t="shared" si="11"/>
        <v/>
      </c>
      <c r="N131" s="237" t="str">
        <f t="shared" si="12"/>
        <v/>
      </c>
      <c r="O131" s="189"/>
      <c r="P131" s="239"/>
      <c r="Q131" s="189"/>
    </row>
    <row r="132" spans="2:20">
      <c r="B132" s="186"/>
      <c r="C132" s="187"/>
      <c r="D132" s="189"/>
      <c r="E132" s="225"/>
      <c r="F132" s="257"/>
      <c r="G132" s="190"/>
      <c r="H132" s="226" t="str">
        <f t="shared" si="13"/>
        <v/>
      </c>
      <c r="I132" s="240"/>
      <c r="J132" s="240"/>
      <c r="K132" s="226" t="str">
        <f t="shared" si="9"/>
        <v/>
      </c>
      <c r="L132" s="226" t="str">
        <f t="shared" si="10"/>
        <v/>
      </c>
      <c r="M132" s="223" t="str">
        <f t="shared" si="11"/>
        <v/>
      </c>
      <c r="N132" s="237" t="str">
        <f t="shared" si="12"/>
        <v/>
      </c>
      <c r="O132" s="189"/>
      <c r="P132" s="239"/>
      <c r="Q132" s="189"/>
    </row>
    <row r="133" spans="2:20">
      <c r="B133" s="186"/>
      <c r="C133" s="187"/>
      <c r="D133" s="189"/>
      <c r="E133" s="225"/>
      <c r="F133" s="257"/>
      <c r="G133" s="190"/>
      <c r="H133" s="226" t="str">
        <f t="shared" si="13"/>
        <v/>
      </c>
      <c r="I133" s="240"/>
      <c r="J133" s="240"/>
      <c r="K133" s="226" t="str">
        <f t="shared" si="9"/>
        <v/>
      </c>
      <c r="L133" s="226" t="str">
        <f t="shared" si="10"/>
        <v/>
      </c>
      <c r="M133" s="223" t="str">
        <f t="shared" si="11"/>
        <v/>
      </c>
      <c r="N133" s="237" t="str">
        <f t="shared" si="12"/>
        <v/>
      </c>
      <c r="O133" s="189"/>
      <c r="P133" s="239"/>
      <c r="Q133" s="189"/>
    </row>
    <row r="134" spans="2:20">
      <c r="B134" s="186"/>
      <c r="C134" s="187"/>
      <c r="D134" s="189"/>
      <c r="E134" s="225"/>
      <c r="F134" s="257"/>
      <c r="G134" s="190"/>
      <c r="H134" s="226" t="str">
        <f t="shared" si="13"/>
        <v/>
      </c>
      <c r="I134" s="240"/>
      <c r="J134" s="240"/>
      <c r="K134" s="226" t="str">
        <f t="shared" si="9"/>
        <v/>
      </c>
      <c r="L134" s="226" t="str">
        <f t="shared" si="10"/>
        <v/>
      </c>
      <c r="M134" s="223" t="str">
        <f t="shared" si="11"/>
        <v/>
      </c>
      <c r="N134" s="237" t="str">
        <f t="shared" si="12"/>
        <v/>
      </c>
      <c r="O134" s="189"/>
      <c r="P134" s="239"/>
      <c r="Q134" s="189"/>
    </row>
    <row r="135" spans="2:20">
      <c r="B135" s="186"/>
      <c r="C135" s="187"/>
      <c r="D135" s="189"/>
      <c r="E135" s="225"/>
      <c r="F135" s="257"/>
      <c r="G135" s="190"/>
      <c r="H135" s="226" t="str">
        <f t="shared" si="13"/>
        <v/>
      </c>
      <c r="I135" s="240"/>
      <c r="J135" s="240"/>
      <c r="K135" s="226" t="str">
        <f t="shared" si="9"/>
        <v/>
      </c>
      <c r="L135" s="226" t="str">
        <f t="shared" si="10"/>
        <v/>
      </c>
      <c r="M135" s="223" t="str">
        <f t="shared" si="11"/>
        <v/>
      </c>
      <c r="N135" s="237" t="str">
        <f t="shared" si="12"/>
        <v/>
      </c>
      <c r="O135" s="189"/>
      <c r="P135" s="239"/>
      <c r="Q135" s="189"/>
    </row>
    <row r="136" spans="2:20">
      <c r="B136" s="186"/>
      <c r="C136" s="187"/>
      <c r="D136" s="189"/>
      <c r="E136" s="225"/>
      <c r="F136" s="257"/>
      <c r="G136" s="190"/>
      <c r="H136" s="226" t="str">
        <f t="shared" si="13"/>
        <v/>
      </c>
      <c r="I136" s="240"/>
      <c r="J136" s="240"/>
      <c r="K136" s="226" t="str">
        <f t="shared" ref="K136:K169" si="14">IF(AND(F136="",G136="",I136="",J136=""),"",K135+I136-J136)</f>
        <v/>
      </c>
      <c r="L136" s="226" t="str">
        <f t="shared" ref="L136:L169" si="15">IF(M136="","",(G136+J136+M136))</f>
        <v/>
      </c>
      <c r="M136" s="223" t="str">
        <f t="shared" ref="M136:M169" si="16">IF(AND(G136="",J136=""),"",IF(OR(E136="講師謝金",E136="業務謝金"),IF(N136=2,INT((INT((G136+J136)/0.8979)-1)*0.1021),INT(INT((G136+J136)/0.8979)*0.1021)),IF(OR(E136="業務手当",E136="役員報酬"),IF(N136=2,INT((INT((G136+J136)/0.96937)-1)*0.030631),INT(INT((G136+J136)/0.96937)*0.03063)),"")))</f>
        <v/>
      </c>
      <c r="N136" s="237" t="str">
        <f t="shared" ref="N136:N169" si="17">IF(AND(G136="",J136=""),"",IF(OR(E136="講師謝金",E136="業務謝金"),INT((G136+J136)/0.8979)-INT((G136+J136-1)/0.8979),IF(OR(E136="業務手当",E136="役員報酬"),INT((G136+J136)/0.96937)-INT((G136+J136-1)/0.96937),"")))</f>
        <v/>
      </c>
      <c r="O136" s="189"/>
      <c r="P136" s="239"/>
      <c r="Q136" s="189"/>
    </row>
    <row r="137" spans="2:20">
      <c r="B137" s="186"/>
      <c r="C137" s="187"/>
      <c r="D137" s="189"/>
      <c r="E137" s="225"/>
      <c r="F137" s="257"/>
      <c r="G137" s="190"/>
      <c r="H137" s="226" t="str">
        <f t="shared" si="13"/>
        <v/>
      </c>
      <c r="I137" s="240"/>
      <c r="J137" s="240"/>
      <c r="K137" s="226" t="str">
        <f t="shared" si="14"/>
        <v/>
      </c>
      <c r="L137" s="226" t="str">
        <f t="shared" si="15"/>
        <v/>
      </c>
      <c r="M137" s="223" t="str">
        <f t="shared" si="16"/>
        <v/>
      </c>
      <c r="N137" s="237" t="str">
        <f t="shared" si="17"/>
        <v/>
      </c>
      <c r="O137" s="189"/>
      <c r="P137" s="239"/>
      <c r="Q137" s="189"/>
    </row>
    <row r="138" spans="2:20">
      <c r="B138" s="186"/>
      <c r="C138" s="187"/>
      <c r="D138" s="189"/>
      <c r="E138" s="225"/>
      <c r="F138" s="257"/>
      <c r="G138" s="190"/>
      <c r="H138" s="226" t="str">
        <f t="shared" si="13"/>
        <v/>
      </c>
      <c r="I138" s="240"/>
      <c r="J138" s="240"/>
      <c r="K138" s="226" t="str">
        <f t="shared" si="14"/>
        <v/>
      </c>
      <c r="L138" s="226" t="str">
        <f t="shared" si="15"/>
        <v/>
      </c>
      <c r="M138" s="223" t="str">
        <f t="shared" si="16"/>
        <v/>
      </c>
      <c r="N138" s="237" t="str">
        <f t="shared" si="17"/>
        <v/>
      </c>
      <c r="O138" s="189"/>
      <c r="P138" s="239"/>
      <c r="Q138" s="189"/>
    </row>
    <row r="139" spans="2:20">
      <c r="B139" s="186"/>
      <c r="C139" s="187"/>
      <c r="D139" s="189"/>
      <c r="E139" s="225"/>
      <c r="F139" s="257"/>
      <c r="G139" s="190"/>
      <c r="H139" s="226" t="str">
        <f t="shared" si="13"/>
        <v/>
      </c>
      <c r="I139" s="240"/>
      <c r="J139" s="240"/>
      <c r="K139" s="226" t="str">
        <f t="shared" si="14"/>
        <v/>
      </c>
      <c r="L139" s="226" t="str">
        <f t="shared" si="15"/>
        <v/>
      </c>
      <c r="M139" s="223" t="str">
        <f t="shared" si="16"/>
        <v/>
      </c>
      <c r="N139" s="237" t="str">
        <f t="shared" si="17"/>
        <v/>
      </c>
      <c r="O139" s="189"/>
      <c r="P139" s="239"/>
      <c r="Q139" s="189"/>
    </row>
    <row r="140" spans="2:20">
      <c r="B140" s="186"/>
      <c r="C140" s="187"/>
      <c r="D140" s="189"/>
      <c r="E140" s="225"/>
      <c r="F140" s="257"/>
      <c r="G140" s="190"/>
      <c r="H140" s="226" t="str">
        <f t="shared" si="13"/>
        <v/>
      </c>
      <c r="I140" s="240"/>
      <c r="J140" s="240"/>
      <c r="K140" s="226" t="str">
        <f t="shared" si="14"/>
        <v/>
      </c>
      <c r="L140" s="226" t="str">
        <f t="shared" si="15"/>
        <v/>
      </c>
      <c r="M140" s="223" t="str">
        <f t="shared" si="16"/>
        <v/>
      </c>
      <c r="N140" s="237" t="str">
        <f t="shared" si="17"/>
        <v/>
      </c>
      <c r="O140" s="189"/>
      <c r="P140" s="239"/>
      <c r="Q140" s="189"/>
      <c r="T140" s="255"/>
    </row>
    <row r="141" spans="2:20">
      <c r="B141" s="186"/>
      <c r="C141" s="187"/>
      <c r="D141" s="189"/>
      <c r="E141" s="225"/>
      <c r="F141" s="257"/>
      <c r="G141" s="190"/>
      <c r="H141" s="226" t="str">
        <f t="shared" si="13"/>
        <v/>
      </c>
      <c r="I141" s="240"/>
      <c r="J141" s="240"/>
      <c r="K141" s="226" t="str">
        <f t="shared" si="14"/>
        <v/>
      </c>
      <c r="L141" s="226" t="str">
        <f t="shared" si="15"/>
        <v/>
      </c>
      <c r="M141" s="223" t="str">
        <f t="shared" si="16"/>
        <v/>
      </c>
      <c r="N141" s="237" t="str">
        <f t="shared" si="17"/>
        <v/>
      </c>
      <c r="O141" s="189"/>
      <c r="P141" s="239"/>
      <c r="Q141" s="189"/>
    </row>
    <row r="142" spans="2:20">
      <c r="B142" s="186"/>
      <c r="C142" s="187"/>
      <c r="D142" s="189"/>
      <c r="E142" s="225"/>
      <c r="F142" s="257"/>
      <c r="G142" s="190"/>
      <c r="H142" s="226" t="str">
        <f t="shared" si="13"/>
        <v/>
      </c>
      <c r="I142" s="240"/>
      <c r="J142" s="240"/>
      <c r="K142" s="226" t="str">
        <f t="shared" si="14"/>
        <v/>
      </c>
      <c r="L142" s="226" t="str">
        <f t="shared" si="15"/>
        <v/>
      </c>
      <c r="M142" s="223" t="str">
        <f t="shared" si="16"/>
        <v/>
      </c>
      <c r="N142" s="237" t="str">
        <f t="shared" si="17"/>
        <v/>
      </c>
      <c r="O142" s="189"/>
      <c r="P142" s="239"/>
      <c r="Q142" s="189"/>
      <c r="R142" s="255"/>
      <c r="T142" s="255"/>
    </row>
    <row r="143" spans="2:20">
      <c r="B143" s="186"/>
      <c r="C143" s="187"/>
      <c r="D143" s="189"/>
      <c r="E143" s="225"/>
      <c r="F143" s="257"/>
      <c r="G143" s="190"/>
      <c r="H143" s="226" t="str">
        <f t="shared" si="13"/>
        <v/>
      </c>
      <c r="I143" s="240"/>
      <c r="J143" s="240"/>
      <c r="K143" s="226" t="str">
        <f t="shared" si="14"/>
        <v/>
      </c>
      <c r="L143" s="226" t="str">
        <f t="shared" si="15"/>
        <v/>
      </c>
      <c r="M143" s="223" t="str">
        <f t="shared" si="16"/>
        <v/>
      </c>
      <c r="N143" s="237" t="str">
        <f t="shared" si="17"/>
        <v/>
      </c>
      <c r="O143" s="189"/>
      <c r="P143" s="239"/>
      <c r="Q143" s="189"/>
      <c r="T143" s="255"/>
    </row>
    <row r="144" spans="2:20">
      <c r="B144" s="186"/>
      <c r="C144" s="187"/>
      <c r="D144" s="189"/>
      <c r="E144" s="225"/>
      <c r="F144" s="257"/>
      <c r="G144" s="190"/>
      <c r="H144" s="226" t="str">
        <f t="shared" si="13"/>
        <v/>
      </c>
      <c r="I144" s="240"/>
      <c r="J144" s="240"/>
      <c r="K144" s="226" t="str">
        <f t="shared" si="14"/>
        <v/>
      </c>
      <c r="L144" s="226" t="str">
        <f t="shared" si="15"/>
        <v/>
      </c>
      <c r="M144" s="223" t="str">
        <f t="shared" si="16"/>
        <v/>
      </c>
      <c r="N144" s="237" t="str">
        <f t="shared" si="17"/>
        <v/>
      </c>
      <c r="O144" s="189"/>
      <c r="P144" s="239"/>
      <c r="Q144" s="189"/>
      <c r="T144" s="255"/>
    </row>
    <row r="145" spans="2:21">
      <c r="B145" s="186"/>
      <c r="C145" s="187"/>
      <c r="D145" s="189"/>
      <c r="E145" s="225"/>
      <c r="F145" s="257"/>
      <c r="G145" s="190"/>
      <c r="H145" s="226" t="str">
        <f t="shared" si="13"/>
        <v/>
      </c>
      <c r="I145" s="240"/>
      <c r="J145" s="240"/>
      <c r="K145" s="226" t="str">
        <f t="shared" si="14"/>
        <v/>
      </c>
      <c r="L145" s="226" t="str">
        <f t="shared" si="15"/>
        <v/>
      </c>
      <c r="M145" s="223" t="str">
        <f t="shared" si="16"/>
        <v/>
      </c>
      <c r="N145" s="237" t="str">
        <f t="shared" si="17"/>
        <v/>
      </c>
      <c r="O145" s="189"/>
      <c r="P145" s="239"/>
      <c r="Q145" s="253"/>
      <c r="T145" s="255"/>
    </row>
    <row r="146" spans="2:21">
      <c r="B146" s="186"/>
      <c r="C146" s="187"/>
      <c r="D146" s="189"/>
      <c r="E146" s="225"/>
      <c r="F146" s="248"/>
      <c r="G146" s="190"/>
      <c r="H146" s="226" t="str">
        <f t="shared" si="13"/>
        <v/>
      </c>
      <c r="I146" s="240"/>
      <c r="J146" s="240"/>
      <c r="K146" s="226" t="str">
        <f t="shared" si="14"/>
        <v/>
      </c>
      <c r="L146" s="226" t="str">
        <f t="shared" si="15"/>
        <v/>
      </c>
      <c r="M146" s="223" t="str">
        <f t="shared" si="16"/>
        <v/>
      </c>
      <c r="N146" s="237" t="str">
        <f t="shared" si="17"/>
        <v/>
      </c>
      <c r="O146" s="189"/>
      <c r="P146" s="239"/>
      <c r="Q146" s="189"/>
      <c r="T146" s="255"/>
    </row>
    <row r="147" spans="2:21">
      <c r="B147" s="186"/>
      <c r="C147" s="187"/>
      <c r="D147" s="189"/>
      <c r="E147" s="225"/>
      <c r="F147" s="248"/>
      <c r="G147" s="190"/>
      <c r="H147" s="226" t="str">
        <f t="shared" si="13"/>
        <v/>
      </c>
      <c r="I147" s="240"/>
      <c r="J147" s="240"/>
      <c r="K147" s="226" t="str">
        <f t="shared" si="14"/>
        <v/>
      </c>
      <c r="L147" s="226" t="str">
        <f t="shared" si="15"/>
        <v/>
      </c>
      <c r="M147" s="223" t="str">
        <f t="shared" si="16"/>
        <v/>
      </c>
      <c r="N147" s="237" t="str">
        <f t="shared" si="17"/>
        <v/>
      </c>
      <c r="O147" s="189"/>
      <c r="P147" s="239"/>
      <c r="Q147" s="189"/>
      <c r="T147" s="255"/>
    </row>
    <row r="148" spans="2:21">
      <c r="B148" s="186"/>
      <c r="C148" s="187"/>
      <c r="D148" s="189"/>
      <c r="E148" s="225"/>
      <c r="F148" s="248"/>
      <c r="G148" s="190"/>
      <c r="H148" s="226" t="str">
        <f t="shared" si="13"/>
        <v/>
      </c>
      <c r="I148" s="240"/>
      <c r="J148" s="240"/>
      <c r="K148" s="226" t="str">
        <f t="shared" si="14"/>
        <v/>
      </c>
      <c r="L148" s="226" t="str">
        <f t="shared" si="15"/>
        <v/>
      </c>
      <c r="M148" s="223" t="str">
        <f t="shared" si="16"/>
        <v/>
      </c>
      <c r="N148" s="237" t="str">
        <f t="shared" si="17"/>
        <v/>
      </c>
      <c r="O148" s="189"/>
      <c r="P148" s="239"/>
      <c r="Q148" s="189"/>
      <c r="T148" s="255"/>
    </row>
    <row r="149" spans="2:21">
      <c r="B149" s="186"/>
      <c r="C149" s="187"/>
      <c r="D149" s="189"/>
      <c r="E149" s="225"/>
      <c r="F149" s="248"/>
      <c r="G149" s="190"/>
      <c r="H149" s="226" t="str">
        <f t="shared" si="13"/>
        <v/>
      </c>
      <c r="I149" s="240"/>
      <c r="J149" s="240"/>
      <c r="K149" s="226" t="str">
        <f t="shared" si="14"/>
        <v/>
      </c>
      <c r="L149" s="226" t="str">
        <f t="shared" si="15"/>
        <v/>
      </c>
      <c r="M149" s="223" t="str">
        <f t="shared" si="16"/>
        <v/>
      </c>
      <c r="N149" s="237" t="str">
        <f t="shared" si="17"/>
        <v/>
      </c>
      <c r="O149" s="189"/>
      <c r="P149" s="239"/>
      <c r="Q149" s="189"/>
      <c r="T149" s="255"/>
    </row>
    <row r="150" spans="2:21">
      <c r="B150" s="186"/>
      <c r="C150" s="187"/>
      <c r="D150" s="189"/>
      <c r="E150" s="225"/>
      <c r="F150" s="248"/>
      <c r="G150" s="190"/>
      <c r="H150" s="226" t="str">
        <f t="shared" si="13"/>
        <v/>
      </c>
      <c r="I150" s="240"/>
      <c r="J150" s="240"/>
      <c r="K150" s="226" t="str">
        <f t="shared" si="14"/>
        <v/>
      </c>
      <c r="L150" s="226" t="str">
        <f t="shared" si="15"/>
        <v/>
      </c>
      <c r="M150" s="223" t="str">
        <f t="shared" si="16"/>
        <v/>
      </c>
      <c r="N150" s="237" t="str">
        <f t="shared" si="17"/>
        <v/>
      </c>
      <c r="O150" s="189"/>
      <c r="P150" s="239"/>
      <c r="Q150" s="189"/>
      <c r="T150" s="255"/>
    </row>
    <row r="151" spans="2:21">
      <c r="B151" s="186"/>
      <c r="C151" s="187"/>
      <c r="D151" s="189"/>
      <c r="E151" s="225"/>
      <c r="F151" s="248"/>
      <c r="G151" s="190"/>
      <c r="H151" s="226" t="str">
        <f t="shared" si="13"/>
        <v/>
      </c>
      <c r="I151" s="240"/>
      <c r="J151" s="240"/>
      <c r="K151" s="226" t="str">
        <f t="shared" si="14"/>
        <v/>
      </c>
      <c r="L151" s="226" t="str">
        <f t="shared" si="15"/>
        <v/>
      </c>
      <c r="M151" s="223" t="str">
        <f t="shared" si="16"/>
        <v/>
      </c>
      <c r="N151" s="237" t="str">
        <f t="shared" si="17"/>
        <v/>
      </c>
      <c r="O151" s="189"/>
      <c r="P151" s="239"/>
      <c r="Q151" s="189"/>
    </row>
    <row r="152" spans="2:21">
      <c r="B152" s="186"/>
      <c r="C152" s="187"/>
      <c r="D152" s="189"/>
      <c r="E152" s="225"/>
      <c r="F152" s="248"/>
      <c r="G152" s="190"/>
      <c r="H152" s="226" t="str">
        <f t="shared" si="13"/>
        <v/>
      </c>
      <c r="I152" s="240"/>
      <c r="J152" s="240"/>
      <c r="K152" s="226" t="str">
        <f t="shared" si="14"/>
        <v/>
      </c>
      <c r="L152" s="226" t="str">
        <f t="shared" si="15"/>
        <v/>
      </c>
      <c r="M152" s="223" t="str">
        <f t="shared" si="16"/>
        <v/>
      </c>
      <c r="N152" s="237" t="str">
        <f t="shared" si="17"/>
        <v/>
      </c>
      <c r="O152" s="189"/>
      <c r="P152" s="239"/>
      <c r="Q152" s="189"/>
    </row>
    <row r="153" spans="2:21">
      <c r="B153" s="186"/>
      <c r="C153" s="187"/>
      <c r="D153" s="189"/>
      <c r="E153" s="225"/>
      <c r="F153" s="248"/>
      <c r="G153" s="190"/>
      <c r="H153" s="226" t="str">
        <f t="shared" si="13"/>
        <v/>
      </c>
      <c r="I153" s="240"/>
      <c r="J153" s="240"/>
      <c r="K153" s="226" t="str">
        <f t="shared" si="14"/>
        <v/>
      </c>
      <c r="L153" s="226" t="str">
        <f t="shared" si="15"/>
        <v/>
      </c>
      <c r="M153" s="223" t="str">
        <f t="shared" si="16"/>
        <v/>
      </c>
      <c r="N153" s="237" t="str">
        <f t="shared" si="17"/>
        <v/>
      </c>
      <c r="O153" s="189"/>
      <c r="P153" s="239"/>
      <c r="Q153" s="189"/>
    </row>
    <row r="154" spans="2:21">
      <c r="B154" s="186"/>
      <c r="C154" s="187"/>
      <c r="D154" s="189"/>
      <c r="E154" s="225"/>
      <c r="F154" s="248"/>
      <c r="G154" s="190"/>
      <c r="H154" s="226" t="str">
        <f t="shared" si="13"/>
        <v/>
      </c>
      <c r="I154" s="240"/>
      <c r="J154" s="240"/>
      <c r="K154" s="226" t="str">
        <f t="shared" si="14"/>
        <v/>
      </c>
      <c r="L154" s="226" t="str">
        <f t="shared" si="15"/>
        <v/>
      </c>
      <c r="M154" s="223" t="str">
        <f t="shared" si="16"/>
        <v/>
      </c>
      <c r="N154" s="237" t="str">
        <f t="shared" si="17"/>
        <v/>
      </c>
      <c r="O154" s="189"/>
      <c r="P154" s="239"/>
      <c r="Q154" s="189"/>
    </row>
    <row r="155" spans="2:21">
      <c r="B155" s="186"/>
      <c r="C155" s="187"/>
      <c r="D155" s="189"/>
      <c r="E155" s="225"/>
      <c r="F155" s="248"/>
      <c r="G155" s="190"/>
      <c r="H155" s="226" t="str">
        <f t="shared" si="13"/>
        <v/>
      </c>
      <c r="I155" s="240"/>
      <c r="J155" s="240"/>
      <c r="K155" s="226" t="str">
        <f t="shared" si="14"/>
        <v/>
      </c>
      <c r="L155" s="226" t="str">
        <f t="shared" si="15"/>
        <v/>
      </c>
      <c r="M155" s="223" t="str">
        <f t="shared" si="16"/>
        <v/>
      </c>
      <c r="N155" s="237" t="str">
        <f t="shared" si="17"/>
        <v/>
      </c>
      <c r="O155" s="121"/>
      <c r="P155" s="239"/>
      <c r="Q155" s="189"/>
    </row>
    <row r="156" spans="2:21">
      <c r="B156" s="186"/>
      <c r="C156" s="187"/>
      <c r="D156" s="189"/>
      <c r="E156" s="225"/>
      <c r="F156" s="248"/>
      <c r="G156" s="190"/>
      <c r="H156" s="226" t="str">
        <f t="shared" si="13"/>
        <v/>
      </c>
      <c r="I156" s="240"/>
      <c r="J156" s="240"/>
      <c r="K156" s="226" t="str">
        <f t="shared" si="14"/>
        <v/>
      </c>
      <c r="L156" s="226" t="str">
        <f t="shared" si="15"/>
        <v/>
      </c>
      <c r="M156" s="223" t="str">
        <f t="shared" si="16"/>
        <v/>
      </c>
      <c r="N156" s="237" t="str">
        <f t="shared" si="17"/>
        <v/>
      </c>
      <c r="O156" s="121"/>
      <c r="P156" s="239"/>
      <c r="Q156" s="189"/>
    </row>
    <row r="157" spans="2:21">
      <c r="B157" s="186"/>
      <c r="C157" s="187"/>
      <c r="D157" s="189"/>
      <c r="E157" s="225"/>
      <c r="F157" s="248"/>
      <c r="G157" s="190"/>
      <c r="H157" s="226" t="str">
        <f t="shared" si="13"/>
        <v/>
      </c>
      <c r="I157" s="240"/>
      <c r="J157" s="240"/>
      <c r="K157" s="226" t="str">
        <f t="shared" si="14"/>
        <v/>
      </c>
      <c r="L157" s="226" t="str">
        <f t="shared" si="15"/>
        <v/>
      </c>
      <c r="M157" s="223" t="str">
        <f t="shared" si="16"/>
        <v/>
      </c>
      <c r="N157" s="237" t="str">
        <f t="shared" si="17"/>
        <v/>
      </c>
      <c r="O157" s="189"/>
      <c r="P157" s="239"/>
      <c r="Q157" s="189"/>
    </row>
    <row r="158" spans="2:21">
      <c r="B158" s="186"/>
      <c r="C158" s="187"/>
      <c r="D158" s="189"/>
      <c r="E158" s="225"/>
      <c r="F158" s="248"/>
      <c r="G158" s="190"/>
      <c r="H158" s="226" t="str">
        <f t="shared" si="13"/>
        <v/>
      </c>
      <c r="I158" s="240"/>
      <c r="J158" s="240"/>
      <c r="K158" s="226" t="str">
        <f t="shared" si="14"/>
        <v/>
      </c>
      <c r="L158" s="226" t="str">
        <f t="shared" si="15"/>
        <v/>
      </c>
      <c r="M158" s="223" t="str">
        <f t="shared" si="16"/>
        <v/>
      </c>
      <c r="N158" s="237" t="str">
        <f t="shared" si="17"/>
        <v/>
      </c>
      <c r="O158" s="189"/>
      <c r="P158" s="239"/>
      <c r="Q158" s="189"/>
    </row>
    <row r="159" spans="2:21">
      <c r="B159" s="186"/>
      <c r="C159" s="187"/>
      <c r="D159" s="189"/>
      <c r="E159" s="225"/>
      <c r="F159" s="248"/>
      <c r="G159" s="190"/>
      <c r="H159" s="226" t="str">
        <f t="shared" si="13"/>
        <v/>
      </c>
      <c r="I159" s="240"/>
      <c r="J159" s="240"/>
      <c r="K159" s="226" t="str">
        <f t="shared" si="14"/>
        <v/>
      </c>
      <c r="L159" s="226" t="str">
        <f t="shared" si="15"/>
        <v/>
      </c>
      <c r="M159" s="223" t="str">
        <f t="shared" si="16"/>
        <v/>
      </c>
      <c r="N159" s="237" t="str">
        <f t="shared" si="17"/>
        <v/>
      </c>
      <c r="O159" s="189"/>
      <c r="P159" s="239"/>
      <c r="Q159" s="189"/>
      <c r="U159" s="270"/>
    </row>
    <row r="160" spans="2:21">
      <c r="B160" s="186"/>
      <c r="C160" s="187"/>
      <c r="D160" s="189"/>
      <c r="E160" s="225"/>
      <c r="F160" s="248"/>
      <c r="G160" s="190"/>
      <c r="H160" s="226" t="str">
        <f t="shared" si="13"/>
        <v/>
      </c>
      <c r="I160" s="240"/>
      <c r="J160" s="240"/>
      <c r="K160" s="226" t="str">
        <f t="shared" si="14"/>
        <v/>
      </c>
      <c r="L160" s="226" t="str">
        <f t="shared" si="15"/>
        <v/>
      </c>
      <c r="M160" s="223" t="str">
        <f t="shared" si="16"/>
        <v/>
      </c>
      <c r="N160" s="237" t="str">
        <f t="shared" si="17"/>
        <v/>
      </c>
      <c r="O160" s="189"/>
      <c r="P160" s="239"/>
      <c r="Q160" s="189"/>
      <c r="U160" s="270"/>
    </row>
    <row r="161" spans="2:21">
      <c r="B161" s="186"/>
      <c r="C161" s="187"/>
      <c r="D161" s="189"/>
      <c r="E161" s="225"/>
      <c r="F161" s="257"/>
      <c r="G161" s="190"/>
      <c r="H161" s="226" t="str">
        <f t="shared" si="13"/>
        <v/>
      </c>
      <c r="I161" s="240"/>
      <c r="J161" s="240"/>
      <c r="K161" s="226" t="str">
        <f t="shared" si="14"/>
        <v/>
      </c>
      <c r="L161" s="226" t="str">
        <f t="shared" si="15"/>
        <v/>
      </c>
      <c r="M161" s="223" t="str">
        <f t="shared" si="16"/>
        <v/>
      </c>
      <c r="N161" s="237" t="str">
        <f t="shared" si="17"/>
        <v/>
      </c>
      <c r="O161" s="189"/>
      <c r="P161" s="239"/>
      <c r="Q161" s="189"/>
      <c r="R161" s="265"/>
      <c r="T161" s="265"/>
      <c r="U161" s="270"/>
    </row>
    <row r="162" spans="2:21">
      <c r="B162" s="186"/>
      <c r="C162" s="187"/>
      <c r="D162" s="189"/>
      <c r="E162" s="225"/>
      <c r="F162" s="257"/>
      <c r="G162" s="190"/>
      <c r="H162" s="226" t="str">
        <f t="shared" si="13"/>
        <v/>
      </c>
      <c r="I162" s="240"/>
      <c r="J162" s="240"/>
      <c r="K162" s="226" t="str">
        <f t="shared" si="14"/>
        <v/>
      </c>
      <c r="L162" s="226" t="str">
        <f t="shared" si="15"/>
        <v/>
      </c>
      <c r="M162" s="223" t="str">
        <f t="shared" si="16"/>
        <v/>
      </c>
      <c r="N162" s="237" t="str">
        <f t="shared" si="17"/>
        <v/>
      </c>
      <c r="O162" s="189"/>
      <c r="P162" s="239"/>
      <c r="Q162" s="189"/>
      <c r="R162" s="265"/>
      <c r="T162" s="265"/>
      <c r="U162" s="270"/>
    </row>
    <row r="163" spans="2:21">
      <c r="B163" s="186"/>
      <c r="C163" s="187"/>
      <c r="D163" s="189"/>
      <c r="E163" s="225"/>
      <c r="F163" s="257"/>
      <c r="G163" s="190"/>
      <c r="H163" s="226" t="str">
        <f t="shared" si="13"/>
        <v/>
      </c>
      <c r="I163" s="240"/>
      <c r="J163" s="240"/>
      <c r="K163" s="226" t="str">
        <f t="shared" si="14"/>
        <v/>
      </c>
      <c r="L163" s="226" t="str">
        <f t="shared" si="15"/>
        <v/>
      </c>
      <c r="M163" s="223" t="str">
        <f t="shared" si="16"/>
        <v/>
      </c>
      <c r="N163" s="237" t="str">
        <f t="shared" si="17"/>
        <v/>
      </c>
      <c r="O163" s="189"/>
      <c r="P163" s="239"/>
      <c r="Q163" s="189"/>
      <c r="R163" s="265"/>
      <c r="T163" s="265"/>
      <c r="U163" s="270"/>
    </row>
    <row r="164" spans="2:21">
      <c r="B164" s="186"/>
      <c r="C164" s="187"/>
      <c r="D164" s="189"/>
      <c r="E164" s="225"/>
      <c r="F164" s="257"/>
      <c r="G164" s="190"/>
      <c r="H164" s="226" t="str">
        <f t="shared" si="13"/>
        <v/>
      </c>
      <c r="I164" s="240"/>
      <c r="J164" s="240"/>
      <c r="K164" s="226" t="str">
        <f t="shared" si="14"/>
        <v/>
      </c>
      <c r="L164" s="226" t="str">
        <f t="shared" si="15"/>
        <v/>
      </c>
      <c r="M164" s="223" t="str">
        <f t="shared" si="16"/>
        <v/>
      </c>
      <c r="N164" s="237" t="str">
        <f t="shared" si="17"/>
        <v/>
      </c>
      <c r="O164" s="189"/>
      <c r="P164" s="239"/>
      <c r="Q164" s="189"/>
      <c r="R164" s="265"/>
      <c r="T164" s="265"/>
      <c r="U164" s="270"/>
    </row>
    <row r="165" spans="2:21">
      <c r="B165" s="186"/>
      <c r="C165" s="187"/>
      <c r="D165" s="189"/>
      <c r="E165" s="225"/>
      <c r="F165" s="257"/>
      <c r="G165" s="190"/>
      <c r="H165" s="226" t="str">
        <f t="shared" si="13"/>
        <v/>
      </c>
      <c r="I165" s="240"/>
      <c r="J165" s="240"/>
      <c r="K165" s="226" t="str">
        <f t="shared" si="14"/>
        <v/>
      </c>
      <c r="L165" s="226" t="str">
        <f t="shared" si="15"/>
        <v/>
      </c>
      <c r="M165" s="223" t="str">
        <f t="shared" si="16"/>
        <v/>
      </c>
      <c r="N165" s="237" t="str">
        <f t="shared" si="17"/>
        <v/>
      </c>
      <c r="O165" s="189"/>
      <c r="P165" s="239"/>
      <c r="Q165" s="189"/>
      <c r="R165" s="265"/>
      <c r="T165" s="265"/>
      <c r="U165" s="270"/>
    </row>
    <row r="166" spans="2:21">
      <c r="B166" s="186"/>
      <c r="C166" s="187"/>
      <c r="D166" s="189"/>
      <c r="E166" s="225"/>
      <c r="F166" s="257"/>
      <c r="G166" s="190"/>
      <c r="H166" s="226" t="str">
        <f t="shared" si="13"/>
        <v/>
      </c>
      <c r="I166" s="240"/>
      <c r="J166" s="240"/>
      <c r="K166" s="226" t="str">
        <f t="shared" si="14"/>
        <v/>
      </c>
      <c r="L166" s="226" t="str">
        <f t="shared" si="15"/>
        <v/>
      </c>
      <c r="M166" s="223" t="str">
        <f t="shared" si="16"/>
        <v/>
      </c>
      <c r="N166" s="237" t="str">
        <f t="shared" si="17"/>
        <v/>
      </c>
      <c r="O166" s="189"/>
      <c r="P166" s="239"/>
      <c r="Q166" s="189"/>
      <c r="R166" s="265"/>
      <c r="T166" s="265"/>
      <c r="U166" s="270"/>
    </row>
    <row r="167" spans="2:21">
      <c r="B167" s="186"/>
      <c r="C167" s="187"/>
      <c r="D167" s="189"/>
      <c r="E167" s="225"/>
      <c r="F167" s="257"/>
      <c r="G167" s="190"/>
      <c r="H167" s="226" t="str">
        <f t="shared" si="13"/>
        <v/>
      </c>
      <c r="I167" s="240"/>
      <c r="J167" s="240"/>
      <c r="K167" s="226" t="str">
        <f t="shared" si="14"/>
        <v/>
      </c>
      <c r="L167" s="226" t="str">
        <f t="shared" si="15"/>
        <v/>
      </c>
      <c r="M167" s="223" t="str">
        <f t="shared" si="16"/>
        <v/>
      </c>
      <c r="N167" s="237" t="str">
        <f t="shared" si="17"/>
        <v/>
      </c>
      <c r="O167" s="189"/>
      <c r="P167" s="239"/>
      <c r="Q167" s="189"/>
      <c r="R167" s="265"/>
      <c r="T167" s="265"/>
      <c r="U167" s="270"/>
    </row>
    <row r="168" spans="2:21">
      <c r="B168" s="186"/>
      <c r="C168" s="187"/>
      <c r="D168" s="189"/>
      <c r="E168" s="225"/>
      <c r="F168" s="248"/>
      <c r="G168" s="190"/>
      <c r="H168" s="226" t="str">
        <f t="shared" si="13"/>
        <v/>
      </c>
      <c r="I168" s="240"/>
      <c r="J168" s="240"/>
      <c r="K168" s="226" t="str">
        <f t="shared" si="14"/>
        <v/>
      </c>
      <c r="L168" s="226" t="str">
        <f t="shared" si="15"/>
        <v/>
      </c>
      <c r="M168" s="223" t="str">
        <f t="shared" si="16"/>
        <v/>
      </c>
      <c r="N168" s="237" t="str">
        <f t="shared" si="17"/>
        <v/>
      </c>
      <c r="O168" s="189"/>
      <c r="P168" s="239"/>
      <c r="Q168" s="189"/>
      <c r="R168" s="265"/>
      <c r="T168" s="265"/>
      <c r="U168" s="270"/>
    </row>
    <row r="169" spans="2:21">
      <c r="B169" s="186"/>
      <c r="C169" s="187"/>
      <c r="D169" s="189"/>
      <c r="E169" s="225"/>
      <c r="F169" s="248"/>
      <c r="G169" s="248"/>
      <c r="H169" s="226" t="str">
        <f t="shared" si="13"/>
        <v/>
      </c>
      <c r="I169" s="240"/>
      <c r="J169" s="240"/>
      <c r="K169" s="226" t="str">
        <f t="shared" si="14"/>
        <v/>
      </c>
      <c r="L169" s="226" t="str">
        <f t="shared" si="15"/>
        <v/>
      </c>
      <c r="M169" s="223" t="str">
        <f t="shared" si="16"/>
        <v/>
      </c>
      <c r="N169" s="237" t="str">
        <f t="shared" si="17"/>
        <v/>
      </c>
      <c r="O169" s="189"/>
      <c r="P169" s="239"/>
      <c r="Q169" s="189"/>
      <c r="R169" s="265"/>
      <c r="T169" s="265"/>
      <c r="U169" s="270"/>
    </row>
    <row r="170" spans="2:21">
      <c r="D170" s="207"/>
      <c r="R170" s="265"/>
      <c r="T170" s="265"/>
      <c r="U170" s="270"/>
    </row>
    <row r="171" spans="2:21">
      <c r="D171" s="207"/>
      <c r="O171" s="255"/>
      <c r="R171" s="265"/>
      <c r="T171" s="265"/>
      <c r="U171" s="270"/>
    </row>
    <row r="172" spans="2:21" s="207" customFormat="1">
      <c r="B172" s="208"/>
      <c r="C172" s="209"/>
      <c r="D172" s="147"/>
      <c r="E172" s="147"/>
      <c r="F172" s="210"/>
      <c r="G172" s="210"/>
      <c r="H172" s="210"/>
      <c r="I172" s="210"/>
      <c r="J172" s="210"/>
      <c r="K172" s="210"/>
      <c r="L172" s="210"/>
      <c r="M172" s="210"/>
      <c r="N172" s="147"/>
      <c r="O172" s="147"/>
      <c r="P172" s="211"/>
      <c r="Q172" s="147"/>
    </row>
    <row r="174" spans="2:21">
      <c r="F174" s="640" t="s">
        <v>142</v>
      </c>
      <c r="G174" s="641"/>
      <c r="H174" s="642"/>
      <c r="I174" s="640" t="s">
        <v>144</v>
      </c>
      <c r="J174" s="641"/>
      <c r="K174" s="642"/>
      <c r="L174" s="264"/>
      <c r="M174" s="267" t="s">
        <v>172</v>
      </c>
      <c r="P174" s="147"/>
    </row>
    <row r="175" spans="2:21">
      <c r="E175" s="265" t="s">
        <v>200</v>
      </c>
      <c r="F175" s="248">
        <f>SUBTOTAL(109,F6:F169)</f>
        <v>0</v>
      </c>
      <c r="G175" s="248">
        <f>SUBTOTAL(109,G6:G169)</f>
        <v>0</v>
      </c>
      <c r="H175" s="248">
        <f>F175-G175</f>
        <v>0</v>
      </c>
      <c r="I175" s="248">
        <f>SUBTOTAL(109,I6:I169)</f>
        <v>0</v>
      </c>
      <c r="J175" s="248">
        <f>SUBTOTAL(109,J6:J169)</f>
        <v>0</v>
      </c>
      <c r="K175" s="248">
        <f>I175-J175</f>
        <v>0</v>
      </c>
      <c r="L175" s="248"/>
      <c r="M175" s="248">
        <f>SUBTOTAL(109,M6:M169)</f>
        <v>0</v>
      </c>
      <c r="P175" s="147"/>
    </row>
    <row r="176" spans="2:21">
      <c r="F176" s="229"/>
      <c r="G176" s="229"/>
      <c r="H176" s="229"/>
      <c r="I176" s="229"/>
      <c r="J176" s="229"/>
      <c r="K176" s="229"/>
      <c r="L176" s="229"/>
      <c r="M176" s="229"/>
      <c r="P176" s="147"/>
    </row>
    <row r="177" spans="5:16">
      <c r="E177" s="265" t="s">
        <v>250</v>
      </c>
      <c r="F177" s="248">
        <f>F175+I175</f>
        <v>0</v>
      </c>
      <c r="G177" s="248">
        <f>G175+J175</f>
        <v>0</v>
      </c>
      <c r="H177" s="248">
        <f>H175+K175</f>
        <v>0</v>
      </c>
      <c r="I177" s="229"/>
      <c r="J177" s="229"/>
      <c r="K177" s="147"/>
      <c r="L177" s="268" t="s">
        <v>251</v>
      </c>
      <c r="M177" s="269">
        <f>G177+M175</f>
        <v>0</v>
      </c>
      <c r="P177" s="147"/>
    </row>
    <row r="178" spans="5:16">
      <c r="F178" s="266" t="s">
        <v>252</v>
      </c>
      <c r="G178" s="266" t="s">
        <v>253</v>
      </c>
      <c r="H178" s="266" t="s">
        <v>254</v>
      </c>
      <c r="P178" s="147"/>
    </row>
  </sheetData>
  <autoFilter ref="B5:Q169" xr:uid="{00000000-0009-0000-0000-000004000000}">
    <filterColumn colId="3">
      <filters blank="1">
        <filter val="現金"/>
        <filter val="講師謝金"/>
        <filter val="雑費"/>
        <filter val="施設使用料"/>
        <filter val="資金移動"/>
        <filter val="資金振替"/>
        <filter val="事務用品費"/>
        <filter val="自主事業収益"/>
        <filter val="図書資料費"/>
        <filter val="通信費"/>
        <filter val="輸送費"/>
        <filter val="旅費交通費"/>
      </filters>
    </filterColumn>
  </autoFilter>
  <mergeCells count="4">
    <mergeCell ref="C1:F1"/>
    <mergeCell ref="F174:H174"/>
    <mergeCell ref="I174:K174"/>
    <mergeCell ref="L2:Q3"/>
  </mergeCells>
  <phoneticPr fontId="53"/>
  <conditionalFormatting sqref="N6:N169">
    <cfRule type="cellIs" dxfId="9" priority="1" operator="equal">
      <formula>2</formula>
    </cfRule>
  </conditionalFormatting>
  <dataValidations count="1">
    <dataValidation type="list" allowBlank="1" showInputMessage="1" showErrorMessage="1" sqref="H2" xr:uid="{00000000-0002-0000-0400-000000000000}">
      <formula1>"謝金,業務・役員"</formula1>
    </dataValidation>
  </dataValidations>
  <pageMargins left="0.511811023622047" right="0.31496062992126" top="0.15748031496063" bottom="0.15748031496063" header="0.31496062992126" footer="0.31496062992126"/>
  <pageSetup paperSize="9" orientation="landscape"/>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'勘定科目表 '!$J$3:$J$35</xm:f>
          </x14:formula1>
          <xm:sqref>E6:E169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178"/>
  <sheetViews>
    <sheetView workbookViewId="0">
      <pane xSplit="1" ySplit="5" topLeftCell="B21" activePane="bottomRight" state="frozenSplit"/>
      <selection pane="topRight" activeCell="B1" sqref="B1"/>
      <selection pane="bottomLeft" activeCell="A6" sqref="A6"/>
      <selection pane="bottomRight" activeCell="O46" sqref="O46"/>
    </sheetView>
  </sheetViews>
  <sheetFormatPr defaultColWidth="9" defaultRowHeight="13.5"/>
  <cols>
    <col min="1" max="1" width="1.375" style="147" customWidth="1"/>
    <col min="2" max="2" width="11.625" style="208" customWidth="1"/>
    <col min="3" max="3" width="13.25" style="209" customWidth="1"/>
    <col min="4" max="4" width="17.625" style="147" customWidth="1"/>
    <col min="5" max="5" width="19.375" style="147" customWidth="1"/>
    <col min="6" max="12" width="10" style="210" customWidth="1"/>
    <col min="13" max="13" width="8.625" style="210" customWidth="1"/>
    <col min="14" max="14" width="4.5" style="147" customWidth="1"/>
    <col min="15" max="15" width="17.75" style="147" customWidth="1"/>
    <col min="16" max="16" width="10.25" style="211" customWidth="1"/>
    <col min="17" max="17" width="44.75" style="147" customWidth="1"/>
    <col min="18" max="16384" width="9" style="147"/>
  </cols>
  <sheetData>
    <row r="1" spans="2:17" ht="14.25" customHeight="1">
      <c r="C1" s="639" t="s">
        <v>544</v>
      </c>
      <c r="D1" s="639"/>
      <c r="E1" s="639"/>
      <c r="F1" s="639"/>
      <c r="G1" s="147"/>
      <c r="H1" s="147"/>
      <c r="I1" s="147"/>
      <c r="J1" s="147"/>
      <c r="K1" s="147"/>
      <c r="L1" s="147"/>
      <c r="M1" s="147"/>
      <c r="N1" s="230"/>
      <c r="P1" s="147"/>
      <c r="Q1" s="230"/>
    </row>
    <row r="2" spans="2:17" ht="13.5" customHeight="1">
      <c r="B2" s="156"/>
      <c r="C2" s="212" t="s">
        <v>229</v>
      </c>
      <c r="G2" s="143" t="s">
        <v>230</v>
      </c>
      <c r="H2" s="144" t="s">
        <v>231</v>
      </c>
      <c r="I2" s="231" t="s">
        <v>232</v>
      </c>
      <c r="J2" s="145" t="s">
        <v>233</v>
      </c>
      <c r="K2" s="146" t="s">
        <v>234</v>
      </c>
      <c r="L2" s="643" t="s">
        <v>235</v>
      </c>
      <c r="M2" s="644"/>
      <c r="N2" s="644"/>
      <c r="O2" s="644"/>
      <c r="P2" s="644"/>
      <c r="Q2" s="644"/>
    </row>
    <row r="3" spans="2:17" ht="13.5" customHeight="1">
      <c r="B3" s="122"/>
      <c r="C3" s="213" t="s">
        <v>236</v>
      </c>
      <c r="E3" s="214"/>
      <c r="G3" s="147"/>
      <c r="H3" s="148" t="s">
        <v>237</v>
      </c>
      <c r="I3" s="232">
        <v>15035</v>
      </c>
      <c r="J3" s="149">
        <f>IF(I3="","",I3-K3)</f>
        <v>13500</v>
      </c>
      <c r="K3" s="150">
        <f>IF(I3="","",IF(H2="謝金",INT(I3*0.1021),INT(I3*0.03063)))</f>
        <v>1535</v>
      </c>
      <c r="L3" s="643"/>
      <c r="M3" s="644"/>
      <c r="N3" s="644"/>
      <c r="O3" s="644"/>
      <c r="P3" s="644"/>
      <c r="Q3" s="644"/>
    </row>
    <row r="4" spans="2:17" ht="6.75" customHeight="1">
      <c r="D4" s="214"/>
      <c r="E4" s="214"/>
      <c r="F4" s="214"/>
      <c r="G4" s="214"/>
      <c r="H4" s="214"/>
      <c r="I4" s="214"/>
      <c r="J4" s="214"/>
      <c r="K4" s="214"/>
      <c r="L4" s="214"/>
      <c r="M4" s="214"/>
      <c r="O4" s="214"/>
    </row>
    <row r="5" spans="2:17" ht="30" customHeight="1" thickBot="1">
      <c r="B5" s="215" t="s">
        <v>238</v>
      </c>
      <c r="C5" s="215" t="s">
        <v>239</v>
      </c>
      <c r="D5" s="216" t="s">
        <v>240</v>
      </c>
      <c r="E5" s="216" t="s">
        <v>27</v>
      </c>
      <c r="F5" s="217" t="s">
        <v>241</v>
      </c>
      <c r="G5" s="217" t="s">
        <v>242</v>
      </c>
      <c r="H5" s="217" t="s">
        <v>243</v>
      </c>
      <c r="I5" s="217" t="s">
        <v>244</v>
      </c>
      <c r="J5" s="217" t="s">
        <v>245</v>
      </c>
      <c r="K5" s="217" t="s">
        <v>246</v>
      </c>
      <c r="L5" s="217" t="s">
        <v>232</v>
      </c>
      <c r="M5" s="233" t="s">
        <v>172</v>
      </c>
      <c r="N5" s="234" t="s">
        <v>247</v>
      </c>
      <c r="O5" s="382" t="s">
        <v>465</v>
      </c>
      <c r="P5" s="235" t="s">
        <v>248</v>
      </c>
      <c r="Q5" s="250" t="s">
        <v>249</v>
      </c>
    </row>
    <row r="6" spans="2:17">
      <c r="B6" s="218">
        <v>44652</v>
      </c>
      <c r="C6" s="219"/>
      <c r="D6" s="220" t="s">
        <v>255</v>
      </c>
      <c r="E6" s="221"/>
      <c r="F6" s="222">
        <v>0</v>
      </c>
      <c r="G6" s="222"/>
      <c r="H6" s="223">
        <f>IF(AND(F6="",G6="",I6="",J6=""),"",F6-G6)</f>
        <v>0</v>
      </c>
      <c r="I6" s="236">
        <v>0</v>
      </c>
      <c r="J6" s="236"/>
      <c r="K6" s="223">
        <f>IF(AND(F6="",G6="",I6="",J6=""),"",I6-J6)</f>
        <v>0</v>
      </c>
      <c r="L6" s="223" t="str">
        <f>IF(M6="","",(G6+J6+M6))</f>
        <v/>
      </c>
      <c r="M6" s="223" t="str">
        <f>IF(AND(G6="",J6=""),"",IF(OR(E6="講師謝金",E6="業務謝金"),IF(N6=2,INT((INT((G6+J6)/0.8979)-1)*0.1021),INT(INT((G6+J6)/0.8979)*0.1021)),IF(OR(E6="業務手当",E6="役員報酬"),IF(N6=2,INT((INT((G6+J6)/0.96937)-1)*0.030631),INT(INT((G6+J6)/0.96937)*0.03063)),"")))</f>
        <v/>
      </c>
      <c r="N6" s="237" t="str">
        <f t="shared" ref="N6:N27" si="0">IF(AND(G6="",J6=""),"",IF(OR(E6="講師謝金",E6="業務謝金"),INT((G6+J6)/0.8979)-INT((G6+J6-1)/0.8979),IF(OR(E6="業務手当",E6="役員報酬"),INT((G6+J6)/0.96937)-INT((G6+J6-1)/0.96937),"")))</f>
        <v/>
      </c>
      <c r="O6" s="238"/>
      <c r="P6" s="239"/>
      <c r="Q6" s="238"/>
    </row>
    <row r="7" spans="2:17">
      <c r="B7" s="186">
        <v>44655</v>
      </c>
      <c r="C7" s="187"/>
      <c r="D7" s="224" t="s">
        <v>100</v>
      </c>
      <c r="E7" s="225" t="s">
        <v>100</v>
      </c>
      <c r="F7" s="190"/>
      <c r="G7" s="190"/>
      <c r="H7" s="226">
        <f>IF(AND(F7="",G7="",I7="",J7=""),"",H6+F7-G7)</f>
        <v>0</v>
      </c>
      <c r="I7" s="240">
        <v>60000</v>
      </c>
      <c r="J7" s="240"/>
      <c r="K7" s="226">
        <f>IF(AND(F7="",G7="",I7="",J7=""),"",K6+I7-J7)</f>
        <v>60000</v>
      </c>
      <c r="L7" s="226" t="str">
        <f t="shared" ref="L7:L27" si="1">IF(M7="","",(G7+J7+M7))</f>
        <v/>
      </c>
      <c r="M7" s="223" t="str">
        <f t="shared" ref="M7:M27" si="2">IF(AND(G7="",J7=""),"",IF(OR(E7="講師謝金",E7="業務謝金"),IF(N7=2,INT((INT((G7+J7)/0.8979)-1)*0.1021),INT(INT((G7+J7)/0.8979)*0.1021)),IF(OR(E7="業務手当",E7="役員報酬"),IF(N7=2,INT((INT((G7+J7)/0.96937)-1)*0.030631),INT(INT((G7+J7)/0.96937)*0.03063)),"")))</f>
        <v/>
      </c>
      <c r="N7" s="237" t="str">
        <f t="shared" si="0"/>
        <v/>
      </c>
      <c r="O7" s="188"/>
      <c r="P7" s="241"/>
      <c r="Q7" s="251" t="s">
        <v>256</v>
      </c>
    </row>
    <row r="8" spans="2:17">
      <c r="B8" s="186">
        <v>44662</v>
      </c>
      <c r="C8" s="187"/>
      <c r="D8" s="224" t="s">
        <v>128</v>
      </c>
      <c r="E8" s="225"/>
      <c r="F8" s="190">
        <v>49000</v>
      </c>
      <c r="G8" s="190"/>
      <c r="H8" s="226">
        <f t="shared" ref="H8:H71" si="3">IF(AND(F8="",G8="",I8="",J8=""),"",H7+F8-G8)</f>
        <v>49000</v>
      </c>
      <c r="I8" s="240"/>
      <c r="J8" s="240">
        <v>49000</v>
      </c>
      <c r="K8" s="226">
        <f t="shared" ref="K8:K27" si="4">IF(AND(F8="",G8="",I8="",J8=""),"",K7+I8-J8)</f>
        <v>11000</v>
      </c>
      <c r="L8" s="226" t="str">
        <f t="shared" si="1"/>
        <v/>
      </c>
      <c r="M8" s="223" t="str">
        <f t="shared" si="2"/>
        <v/>
      </c>
      <c r="N8" s="237" t="str">
        <f t="shared" si="0"/>
        <v/>
      </c>
      <c r="O8" s="188"/>
      <c r="P8" s="241"/>
      <c r="Q8" s="188" t="s">
        <v>257</v>
      </c>
    </row>
    <row r="9" spans="2:17">
      <c r="B9" s="186">
        <v>44652</v>
      </c>
      <c r="C9" s="187" t="s">
        <v>258</v>
      </c>
      <c r="D9" s="227" t="s">
        <v>259</v>
      </c>
      <c r="E9" s="225" t="s">
        <v>81</v>
      </c>
      <c r="F9" s="190"/>
      <c r="G9" s="190">
        <v>94</v>
      </c>
      <c r="H9" s="226">
        <f t="shared" si="3"/>
        <v>48906</v>
      </c>
      <c r="I9" s="240"/>
      <c r="J9" s="240"/>
      <c r="K9" s="226">
        <f t="shared" si="4"/>
        <v>11000</v>
      </c>
      <c r="L9" s="226" t="str">
        <f t="shared" si="1"/>
        <v/>
      </c>
      <c r="M9" s="223" t="str">
        <f t="shared" si="2"/>
        <v/>
      </c>
      <c r="N9" s="237" t="str">
        <f t="shared" si="0"/>
        <v/>
      </c>
      <c r="O9" s="396" t="s">
        <v>474</v>
      </c>
      <c r="P9" s="188"/>
      <c r="Q9" s="252" t="s">
        <v>261</v>
      </c>
    </row>
    <row r="10" spans="2:17">
      <c r="B10" s="186">
        <v>44662</v>
      </c>
      <c r="C10" s="187" t="s">
        <v>258</v>
      </c>
      <c r="D10" s="121" t="s">
        <v>262</v>
      </c>
      <c r="E10" s="225" t="s">
        <v>86</v>
      </c>
      <c r="F10" s="190"/>
      <c r="G10" s="190">
        <v>184</v>
      </c>
      <c r="H10" s="226">
        <f t="shared" si="3"/>
        <v>48722</v>
      </c>
      <c r="I10" s="240"/>
      <c r="J10" s="240"/>
      <c r="K10" s="226">
        <f t="shared" si="4"/>
        <v>11000</v>
      </c>
      <c r="L10" s="226" t="str">
        <f t="shared" si="1"/>
        <v/>
      </c>
      <c r="M10" s="223" t="str">
        <f t="shared" si="2"/>
        <v/>
      </c>
      <c r="N10" s="237" t="str">
        <f t="shared" si="0"/>
        <v/>
      </c>
      <c r="O10" s="188"/>
      <c r="P10" s="241" t="s">
        <v>263</v>
      </c>
      <c r="Q10" s="188"/>
    </row>
    <row r="11" spans="2:17">
      <c r="B11" s="186">
        <v>44666</v>
      </c>
      <c r="C11" s="187" t="s">
        <v>264</v>
      </c>
      <c r="D11" s="121" t="s">
        <v>265</v>
      </c>
      <c r="E11" s="225" t="s">
        <v>81</v>
      </c>
      <c r="F11" s="190"/>
      <c r="G11" s="190">
        <f>63*136</f>
        <v>8568</v>
      </c>
      <c r="H11" s="226">
        <f t="shared" si="3"/>
        <v>40154</v>
      </c>
      <c r="I11" s="240"/>
      <c r="J11" s="240"/>
      <c r="K11" s="226">
        <f t="shared" si="4"/>
        <v>11000</v>
      </c>
      <c r="L11" s="226" t="str">
        <f t="shared" si="1"/>
        <v/>
      </c>
      <c r="M11" s="223" t="str">
        <f t="shared" si="2"/>
        <v/>
      </c>
      <c r="N11" s="237" t="str">
        <f t="shared" si="0"/>
        <v/>
      </c>
      <c r="O11" s="396" t="s">
        <v>474</v>
      </c>
      <c r="P11" s="241" t="s">
        <v>263</v>
      </c>
      <c r="Q11" s="188" t="s">
        <v>266</v>
      </c>
    </row>
    <row r="12" spans="2:17">
      <c r="B12" s="186">
        <v>44666</v>
      </c>
      <c r="C12" s="187" t="s">
        <v>264</v>
      </c>
      <c r="D12" s="121" t="s">
        <v>259</v>
      </c>
      <c r="E12" s="225" t="s">
        <v>81</v>
      </c>
      <c r="F12" s="190"/>
      <c r="G12" s="190">
        <v>94</v>
      </c>
      <c r="H12" s="226">
        <f t="shared" si="3"/>
        <v>40060</v>
      </c>
      <c r="I12" s="240"/>
      <c r="J12" s="240"/>
      <c r="K12" s="226">
        <f t="shared" si="4"/>
        <v>11000</v>
      </c>
      <c r="L12" s="226" t="str">
        <f t="shared" si="1"/>
        <v/>
      </c>
      <c r="M12" s="223" t="str">
        <f t="shared" si="2"/>
        <v/>
      </c>
      <c r="N12" s="237" t="str">
        <f t="shared" si="0"/>
        <v/>
      </c>
      <c r="O12" s="396" t="s">
        <v>474</v>
      </c>
      <c r="P12" s="241" t="s">
        <v>263</v>
      </c>
      <c r="Q12" s="242" t="s">
        <v>267</v>
      </c>
    </row>
    <row r="13" spans="2:17">
      <c r="B13" s="186">
        <v>44667</v>
      </c>
      <c r="C13" s="187" t="s">
        <v>264</v>
      </c>
      <c r="D13" s="189" t="s">
        <v>268</v>
      </c>
      <c r="E13" s="225" t="s">
        <v>86</v>
      </c>
      <c r="F13" s="190"/>
      <c r="G13" s="190">
        <v>1646</v>
      </c>
      <c r="H13" s="226">
        <f t="shared" si="3"/>
        <v>38414</v>
      </c>
      <c r="I13" s="240"/>
      <c r="J13" s="240"/>
      <c r="K13" s="226">
        <f t="shared" si="4"/>
        <v>11000</v>
      </c>
      <c r="L13" s="226" t="str">
        <f t="shared" si="1"/>
        <v/>
      </c>
      <c r="M13" s="223" t="str">
        <f t="shared" si="2"/>
        <v/>
      </c>
      <c r="N13" s="237" t="str">
        <f t="shared" si="0"/>
        <v/>
      </c>
      <c r="O13" s="396" t="s">
        <v>474</v>
      </c>
      <c r="P13" s="241" t="s">
        <v>263</v>
      </c>
      <c r="Q13" s="188" t="s">
        <v>269</v>
      </c>
    </row>
    <row r="14" spans="2:17">
      <c r="B14" s="186">
        <v>44670</v>
      </c>
      <c r="C14" s="187" t="s">
        <v>258</v>
      </c>
      <c r="D14" s="189" t="s">
        <v>270</v>
      </c>
      <c r="E14" s="225" t="s">
        <v>75</v>
      </c>
      <c r="F14" s="190"/>
      <c r="G14" s="190">
        <v>1000</v>
      </c>
      <c r="H14" s="226">
        <f t="shared" si="3"/>
        <v>37414</v>
      </c>
      <c r="I14" s="240"/>
      <c r="J14" s="240"/>
      <c r="K14" s="226">
        <f t="shared" si="4"/>
        <v>11000</v>
      </c>
      <c r="L14" s="226" t="str">
        <f t="shared" si="1"/>
        <v/>
      </c>
      <c r="M14" s="223" t="str">
        <f t="shared" si="2"/>
        <v/>
      </c>
      <c r="N14" s="237" t="str">
        <f t="shared" si="0"/>
        <v/>
      </c>
      <c r="O14" s="188" t="s">
        <v>475</v>
      </c>
      <c r="P14" s="241" t="s">
        <v>271</v>
      </c>
      <c r="Q14" s="188" t="s">
        <v>272</v>
      </c>
    </row>
    <row r="15" spans="2:17">
      <c r="B15" s="186">
        <v>44670</v>
      </c>
      <c r="C15" s="187" t="s">
        <v>258</v>
      </c>
      <c r="D15" s="189" t="s">
        <v>270</v>
      </c>
      <c r="E15" s="225" t="s">
        <v>75</v>
      </c>
      <c r="F15" s="190"/>
      <c r="G15" s="190">
        <v>1000</v>
      </c>
      <c r="H15" s="226">
        <f t="shared" si="3"/>
        <v>36414</v>
      </c>
      <c r="I15" s="240"/>
      <c r="J15" s="240"/>
      <c r="K15" s="226">
        <f t="shared" si="4"/>
        <v>11000</v>
      </c>
      <c r="L15" s="226" t="str">
        <f t="shared" si="1"/>
        <v/>
      </c>
      <c r="M15" s="223" t="str">
        <f t="shared" si="2"/>
        <v/>
      </c>
      <c r="N15" s="237" t="str">
        <f t="shared" si="0"/>
        <v/>
      </c>
      <c r="O15" s="188" t="s">
        <v>476</v>
      </c>
      <c r="P15" s="241" t="s">
        <v>271</v>
      </c>
      <c r="Q15" s="188" t="s">
        <v>272</v>
      </c>
    </row>
    <row r="16" spans="2:17">
      <c r="B16" s="186">
        <v>44670</v>
      </c>
      <c r="C16" s="187" t="s">
        <v>258</v>
      </c>
      <c r="D16" s="189" t="s">
        <v>270</v>
      </c>
      <c r="E16" s="225" t="s">
        <v>75</v>
      </c>
      <c r="F16" s="190"/>
      <c r="G16" s="190">
        <v>1000</v>
      </c>
      <c r="H16" s="226">
        <f t="shared" si="3"/>
        <v>35414</v>
      </c>
      <c r="I16" s="240"/>
      <c r="J16" s="240"/>
      <c r="K16" s="226">
        <f t="shared" si="4"/>
        <v>11000</v>
      </c>
      <c r="L16" s="226" t="str">
        <f t="shared" si="1"/>
        <v/>
      </c>
      <c r="M16" s="223" t="str">
        <f t="shared" si="2"/>
        <v/>
      </c>
      <c r="N16" s="237" t="str">
        <f t="shared" si="0"/>
        <v/>
      </c>
      <c r="O16" s="188" t="s">
        <v>477</v>
      </c>
      <c r="P16" s="241" t="s">
        <v>271</v>
      </c>
      <c r="Q16" s="188" t="s">
        <v>272</v>
      </c>
    </row>
    <row r="17" spans="2:17">
      <c r="B17" s="186">
        <v>44670</v>
      </c>
      <c r="C17" s="187" t="s">
        <v>258</v>
      </c>
      <c r="D17" s="189" t="s">
        <v>270</v>
      </c>
      <c r="E17" s="225" t="s">
        <v>75</v>
      </c>
      <c r="F17" s="190"/>
      <c r="G17" s="190">
        <v>1000</v>
      </c>
      <c r="H17" s="226">
        <f>IF(AND(F17="",G17="",I17="",J17=""),"",H16+F17-G17)</f>
        <v>34414</v>
      </c>
      <c r="I17" s="240"/>
      <c r="J17" s="240"/>
      <c r="K17" s="226">
        <f>IF(AND(F17="",G17="",I17="",J17=""),"",K16+I17-J17)</f>
        <v>11000</v>
      </c>
      <c r="L17" s="226" t="str">
        <f t="shared" si="1"/>
        <v/>
      </c>
      <c r="M17" s="223" t="str">
        <f t="shared" si="2"/>
        <v/>
      </c>
      <c r="N17" s="237" t="str">
        <f t="shared" si="0"/>
        <v/>
      </c>
      <c r="O17" s="396" t="s">
        <v>474</v>
      </c>
      <c r="P17" s="241" t="s">
        <v>271</v>
      </c>
      <c r="Q17" s="188" t="s">
        <v>272</v>
      </c>
    </row>
    <row r="18" spans="2:17">
      <c r="B18" s="186">
        <v>44670</v>
      </c>
      <c r="C18" s="187" t="s">
        <v>258</v>
      </c>
      <c r="D18" s="189" t="s">
        <v>273</v>
      </c>
      <c r="E18" s="225" t="s">
        <v>43</v>
      </c>
      <c r="F18" s="190"/>
      <c r="G18" s="190"/>
      <c r="H18" s="226">
        <f t="shared" si="3"/>
        <v>34414</v>
      </c>
      <c r="I18" s="190">
        <v>1900</v>
      </c>
      <c r="J18" s="240"/>
      <c r="K18" s="226">
        <f t="shared" si="4"/>
        <v>12900</v>
      </c>
      <c r="L18" s="226" t="str">
        <f t="shared" si="1"/>
        <v/>
      </c>
      <c r="M18" s="223" t="str">
        <f t="shared" si="2"/>
        <v/>
      </c>
      <c r="N18" s="237" t="str">
        <f t="shared" si="0"/>
        <v/>
      </c>
      <c r="O18" s="188"/>
      <c r="P18" s="241" t="s">
        <v>274</v>
      </c>
      <c r="Q18" s="254" t="s">
        <v>275</v>
      </c>
    </row>
    <row r="19" spans="2:17">
      <c r="B19" s="186">
        <v>44676</v>
      </c>
      <c r="C19" s="187" t="s">
        <v>258</v>
      </c>
      <c r="D19" s="189" t="s">
        <v>273</v>
      </c>
      <c r="E19" s="225" t="s">
        <v>43</v>
      </c>
      <c r="F19" s="190"/>
      <c r="G19" s="190"/>
      <c r="H19" s="226">
        <f t="shared" si="3"/>
        <v>34414</v>
      </c>
      <c r="I19" s="190">
        <v>7600</v>
      </c>
      <c r="J19" s="240"/>
      <c r="K19" s="226">
        <f t="shared" si="4"/>
        <v>20500</v>
      </c>
      <c r="L19" s="226" t="str">
        <f t="shared" si="1"/>
        <v/>
      </c>
      <c r="M19" s="223" t="str">
        <f t="shared" si="2"/>
        <v/>
      </c>
      <c r="N19" s="237" t="str">
        <f t="shared" si="0"/>
        <v/>
      </c>
      <c r="O19" s="188"/>
      <c r="P19" s="241" t="s">
        <v>274</v>
      </c>
      <c r="Q19" s="254" t="s">
        <v>276</v>
      </c>
    </row>
    <row r="20" spans="2:17">
      <c r="B20" s="186">
        <v>44676</v>
      </c>
      <c r="C20" s="187"/>
      <c r="D20" s="224" t="s">
        <v>128</v>
      </c>
      <c r="E20" s="225"/>
      <c r="F20" s="190">
        <v>9000</v>
      </c>
      <c r="G20" s="190"/>
      <c r="H20" s="226">
        <f t="shared" si="3"/>
        <v>43414</v>
      </c>
      <c r="I20" s="240"/>
      <c r="J20" s="240">
        <v>9000</v>
      </c>
      <c r="K20" s="226">
        <f t="shared" si="4"/>
        <v>11500</v>
      </c>
      <c r="L20" s="226" t="str">
        <f t="shared" si="1"/>
        <v/>
      </c>
      <c r="M20" s="223" t="str">
        <f t="shared" si="2"/>
        <v/>
      </c>
      <c r="N20" s="237" t="str">
        <f t="shared" si="0"/>
        <v/>
      </c>
      <c r="O20" s="188"/>
      <c r="P20" s="241" t="s">
        <v>271</v>
      </c>
      <c r="Q20" s="188" t="s">
        <v>257</v>
      </c>
    </row>
    <row r="21" spans="2:17">
      <c r="B21" s="186">
        <v>44677</v>
      </c>
      <c r="C21" s="187" t="s">
        <v>258</v>
      </c>
      <c r="D21" s="188" t="s">
        <v>277</v>
      </c>
      <c r="E21" s="225" t="s">
        <v>43</v>
      </c>
      <c r="F21" s="190">
        <f>9500*18</f>
        <v>171000</v>
      </c>
      <c r="G21" s="190"/>
      <c r="H21" s="226">
        <f t="shared" si="3"/>
        <v>214414</v>
      </c>
      <c r="I21" s="240"/>
      <c r="J21" s="240"/>
      <c r="K21" s="226">
        <f t="shared" si="4"/>
        <v>11500</v>
      </c>
      <c r="L21" s="226" t="str">
        <f t="shared" si="1"/>
        <v/>
      </c>
      <c r="M21" s="223" t="str">
        <f t="shared" si="2"/>
        <v/>
      </c>
      <c r="N21" s="237" t="str">
        <f t="shared" si="0"/>
        <v/>
      </c>
      <c r="O21" s="188"/>
      <c r="P21" s="241" t="s">
        <v>271</v>
      </c>
      <c r="Q21" s="188" t="s">
        <v>278</v>
      </c>
    </row>
    <row r="22" spans="2:17">
      <c r="B22" s="186">
        <v>44677</v>
      </c>
      <c r="C22" s="187" t="s">
        <v>258</v>
      </c>
      <c r="D22" s="188" t="s">
        <v>279</v>
      </c>
      <c r="E22" s="225" t="s">
        <v>69</v>
      </c>
      <c r="F22" s="190"/>
      <c r="G22" s="190">
        <v>13500</v>
      </c>
      <c r="H22" s="226">
        <f t="shared" si="3"/>
        <v>200914</v>
      </c>
      <c r="I22" s="240"/>
      <c r="J22" s="240"/>
      <c r="K22" s="226">
        <f t="shared" si="4"/>
        <v>11500</v>
      </c>
      <c r="L22" s="226">
        <f t="shared" si="1"/>
        <v>15034</v>
      </c>
      <c r="M22" s="223">
        <f t="shared" si="2"/>
        <v>1534</v>
      </c>
      <c r="N22" s="237">
        <f t="shared" si="0"/>
        <v>2</v>
      </c>
      <c r="O22" s="188" t="s">
        <v>475</v>
      </c>
      <c r="P22" s="241" t="s">
        <v>271</v>
      </c>
      <c r="Q22" s="188"/>
    </row>
    <row r="23" spans="2:17">
      <c r="B23" s="186">
        <v>44677</v>
      </c>
      <c r="C23" s="187" t="s">
        <v>258</v>
      </c>
      <c r="D23" s="188" t="s">
        <v>69</v>
      </c>
      <c r="E23" s="225" t="s">
        <v>69</v>
      </c>
      <c r="F23" s="190"/>
      <c r="G23" s="190">
        <v>4500</v>
      </c>
      <c r="H23" s="226">
        <f>IF(AND(F23="",G23="",I23="",J23=""),"",H22+F23-G23)</f>
        <v>196414</v>
      </c>
      <c r="I23" s="240"/>
      <c r="J23" s="240"/>
      <c r="K23" s="226">
        <f>IF(AND(F23="",G23="",I23="",J23=""),"",K22+I23-J23)</f>
        <v>11500</v>
      </c>
      <c r="L23" s="226">
        <f t="shared" si="1"/>
        <v>5011</v>
      </c>
      <c r="M23" s="223">
        <f t="shared" si="2"/>
        <v>511</v>
      </c>
      <c r="N23" s="237">
        <f t="shared" si="0"/>
        <v>1</v>
      </c>
      <c r="O23" s="188" t="s">
        <v>476</v>
      </c>
      <c r="P23" s="241" t="s">
        <v>271</v>
      </c>
      <c r="Q23" s="188"/>
    </row>
    <row r="24" spans="2:17">
      <c r="B24" s="186">
        <v>44677</v>
      </c>
      <c r="C24" s="187" t="s">
        <v>258</v>
      </c>
      <c r="D24" s="188" t="s">
        <v>69</v>
      </c>
      <c r="E24" s="225" t="s">
        <v>69</v>
      </c>
      <c r="F24" s="190"/>
      <c r="G24" s="190">
        <v>4500</v>
      </c>
      <c r="H24" s="226">
        <f t="shared" si="3"/>
        <v>191914</v>
      </c>
      <c r="I24" s="240"/>
      <c r="J24" s="240"/>
      <c r="K24" s="226">
        <f t="shared" si="4"/>
        <v>11500</v>
      </c>
      <c r="L24" s="226">
        <f t="shared" si="1"/>
        <v>5011</v>
      </c>
      <c r="M24" s="223">
        <f t="shared" si="2"/>
        <v>511</v>
      </c>
      <c r="N24" s="237">
        <f t="shared" si="0"/>
        <v>1</v>
      </c>
      <c r="O24" s="188" t="s">
        <v>477</v>
      </c>
      <c r="P24" s="241"/>
      <c r="Q24" s="188"/>
    </row>
    <row r="25" spans="2:17">
      <c r="B25" s="186">
        <v>44677</v>
      </c>
      <c r="C25" s="187" t="s">
        <v>258</v>
      </c>
      <c r="D25" s="188" t="s">
        <v>69</v>
      </c>
      <c r="E25" s="225" t="s">
        <v>73</v>
      </c>
      <c r="F25" s="190"/>
      <c r="G25" s="190">
        <v>4500</v>
      </c>
      <c r="H25" s="226">
        <f t="shared" si="3"/>
        <v>187414</v>
      </c>
      <c r="I25" s="240"/>
      <c r="J25" s="240"/>
      <c r="K25" s="226">
        <f t="shared" si="4"/>
        <v>11500</v>
      </c>
      <c r="L25" s="226">
        <f t="shared" si="1"/>
        <v>5011</v>
      </c>
      <c r="M25" s="223">
        <f t="shared" si="2"/>
        <v>511</v>
      </c>
      <c r="N25" s="237">
        <f t="shared" si="0"/>
        <v>1</v>
      </c>
      <c r="O25" s="396" t="s">
        <v>474</v>
      </c>
      <c r="P25" s="241"/>
      <c r="Q25" s="188"/>
    </row>
    <row r="26" spans="2:17">
      <c r="B26" s="186">
        <v>44677</v>
      </c>
      <c r="C26" s="187" t="s">
        <v>258</v>
      </c>
      <c r="D26" s="224" t="s">
        <v>280</v>
      </c>
      <c r="E26" s="225" t="s">
        <v>75</v>
      </c>
      <c r="F26" s="190"/>
      <c r="G26" s="190">
        <v>4800</v>
      </c>
      <c r="H26" s="226">
        <f t="shared" si="3"/>
        <v>182614</v>
      </c>
      <c r="I26" s="240"/>
      <c r="J26" s="240"/>
      <c r="K26" s="226">
        <f t="shared" si="4"/>
        <v>11500</v>
      </c>
      <c r="L26" s="226" t="str">
        <f t="shared" si="1"/>
        <v/>
      </c>
      <c r="M26" s="223" t="str">
        <f t="shared" si="2"/>
        <v/>
      </c>
      <c r="N26" s="237" t="str">
        <f t="shared" si="0"/>
        <v/>
      </c>
      <c r="O26" s="188" t="s">
        <v>475</v>
      </c>
      <c r="P26" s="241" t="s">
        <v>271</v>
      </c>
      <c r="Q26" s="242" t="s">
        <v>281</v>
      </c>
    </row>
    <row r="27" spans="2:17">
      <c r="B27" s="186">
        <v>44677</v>
      </c>
      <c r="C27" s="187" t="s">
        <v>258</v>
      </c>
      <c r="D27" s="188" t="s">
        <v>282</v>
      </c>
      <c r="E27" s="225" t="s">
        <v>83</v>
      </c>
      <c r="F27" s="190"/>
      <c r="G27" s="190">
        <v>1200</v>
      </c>
      <c r="H27" s="226">
        <f t="shared" si="3"/>
        <v>181414</v>
      </c>
      <c r="I27" s="240"/>
      <c r="J27" s="240"/>
      <c r="K27" s="226">
        <f t="shared" si="4"/>
        <v>11500</v>
      </c>
      <c r="L27" s="226" t="str">
        <f t="shared" si="1"/>
        <v/>
      </c>
      <c r="M27" s="223" t="str">
        <f t="shared" si="2"/>
        <v/>
      </c>
      <c r="N27" s="237" t="str">
        <f t="shared" si="0"/>
        <v/>
      </c>
      <c r="O27" s="188" t="s">
        <v>475</v>
      </c>
      <c r="P27" s="241" t="s">
        <v>271</v>
      </c>
      <c r="Q27" s="188" t="s">
        <v>283</v>
      </c>
    </row>
    <row r="28" spans="2:17">
      <c r="B28" s="186">
        <v>44678</v>
      </c>
      <c r="C28" s="187" t="s">
        <v>258</v>
      </c>
      <c r="D28" s="188" t="s">
        <v>284</v>
      </c>
      <c r="E28" s="225" t="s">
        <v>67</v>
      </c>
      <c r="F28" s="190"/>
      <c r="G28" s="190">
        <f>80*22</f>
        <v>1760</v>
      </c>
      <c r="H28" s="226">
        <f t="shared" si="3"/>
        <v>179654</v>
      </c>
      <c r="I28" s="240"/>
      <c r="J28" s="240"/>
      <c r="K28" s="226">
        <f t="shared" ref="K28:K91" si="5">IF(AND(F28="",G28="",I28="",J28=""),"",K27+I28-J28)</f>
        <v>11500</v>
      </c>
      <c r="L28" s="226" t="str">
        <f t="shared" ref="L28:L91" si="6">IF(M28="","",(G28+J28+M28))</f>
        <v/>
      </c>
      <c r="M28" s="223" t="str">
        <f t="shared" ref="M28:M91" si="7">IF(AND(G28="",J28=""),"",IF(OR(E28="講師謝金",E28="業務謝金"),IF(N28=2,INT((INT((G28+J28)/0.8979)-1)*0.1021),INT(INT((G28+J28)/0.8979)*0.1021)),IF(OR(E28="業務手当",E28="役員報酬"),IF(N28=2,INT((INT((G28+J28)/0.96937)-1)*0.030631),INT(INT((G28+J28)/0.96937)*0.03063)),"")))</f>
        <v/>
      </c>
      <c r="N28" s="237" t="str">
        <f t="shared" ref="N28:N91" si="8">IF(AND(G28="",J28=""),"",IF(OR(E28="講師謝金",E28="業務謝金"),INT((G28+J28)/0.8979)-INT((G28+J28-1)/0.8979),IF(OR(E28="業務手当",E28="役員報酬"),INT((G28+J28)/0.96937)-INT((G28+J28-1)/0.96937),"")))</f>
        <v/>
      </c>
      <c r="O28" s="188"/>
      <c r="P28" s="241" t="s">
        <v>271</v>
      </c>
      <c r="Q28" s="242"/>
    </row>
    <row r="29" spans="2:17">
      <c r="B29" s="186">
        <v>44678</v>
      </c>
      <c r="C29" s="187" t="s">
        <v>258</v>
      </c>
      <c r="D29" s="188" t="s">
        <v>77</v>
      </c>
      <c r="E29" s="225" t="s">
        <v>73</v>
      </c>
      <c r="F29" s="190"/>
      <c r="G29" s="190">
        <v>4500</v>
      </c>
      <c r="H29" s="226">
        <f t="shared" si="3"/>
        <v>175154</v>
      </c>
      <c r="I29" s="240"/>
      <c r="J29" s="240"/>
      <c r="K29" s="226">
        <f t="shared" si="5"/>
        <v>11500</v>
      </c>
      <c r="L29" s="226">
        <f t="shared" si="6"/>
        <v>5011</v>
      </c>
      <c r="M29" s="223">
        <f t="shared" si="7"/>
        <v>511</v>
      </c>
      <c r="N29" s="237">
        <f t="shared" si="8"/>
        <v>1</v>
      </c>
      <c r="O29" s="396" t="s">
        <v>474</v>
      </c>
      <c r="P29" s="241" t="s">
        <v>271</v>
      </c>
      <c r="Q29" s="188" t="s">
        <v>260</v>
      </c>
    </row>
    <row r="30" spans="2:17">
      <c r="B30" s="186">
        <v>44683</v>
      </c>
      <c r="C30" s="187"/>
      <c r="D30" s="224" t="s">
        <v>128</v>
      </c>
      <c r="E30" s="225"/>
      <c r="F30" s="190"/>
      <c r="G30" s="190">
        <v>130950</v>
      </c>
      <c r="H30" s="226">
        <f t="shared" si="3"/>
        <v>44204</v>
      </c>
      <c r="I30" s="190">
        <v>130950</v>
      </c>
      <c r="J30" s="240"/>
      <c r="K30" s="226">
        <f t="shared" si="5"/>
        <v>142450</v>
      </c>
      <c r="L30" s="226" t="str">
        <f t="shared" si="6"/>
        <v/>
      </c>
      <c r="M30" s="223" t="str">
        <f t="shared" si="7"/>
        <v/>
      </c>
      <c r="N30" s="237" t="str">
        <f t="shared" si="8"/>
        <v/>
      </c>
      <c r="O30" s="243" t="s">
        <v>285</v>
      </c>
      <c r="P30" s="241" t="s">
        <v>271</v>
      </c>
      <c r="Q30" s="188"/>
    </row>
    <row r="31" spans="2:17">
      <c r="B31" s="186">
        <v>44683</v>
      </c>
      <c r="C31" s="187" t="s">
        <v>258</v>
      </c>
      <c r="D31" s="228" t="s">
        <v>286</v>
      </c>
      <c r="E31" s="225" t="s">
        <v>65</v>
      </c>
      <c r="F31" s="190"/>
      <c r="G31" s="190"/>
      <c r="H31" s="226">
        <f t="shared" si="3"/>
        <v>44204</v>
      </c>
      <c r="I31" s="240"/>
      <c r="J31" s="190">
        <v>130400</v>
      </c>
      <c r="K31" s="226">
        <f t="shared" si="5"/>
        <v>12050</v>
      </c>
      <c r="L31" s="226" t="str">
        <f t="shared" si="6"/>
        <v/>
      </c>
      <c r="M31" s="223" t="str">
        <f t="shared" si="7"/>
        <v/>
      </c>
      <c r="N31" s="237" t="str">
        <f t="shared" si="8"/>
        <v/>
      </c>
      <c r="O31" s="188" t="s">
        <v>287</v>
      </c>
      <c r="P31" s="241" t="s">
        <v>271</v>
      </c>
      <c r="Q31" s="228" t="s">
        <v>288</v>
      </c>
    </row>
    <row r="32" spans="2:17">
      <c r="B32" s="186">
        <v>44683</v>
      </c>
      <c r="C32" s="187" t="s">
        <v>258</v>
      </c>
      <c r="D32" s="228" t="s">
        <v>289</v>
      </c>
      <c r="E32" s="225" t="s">
        <v>94</v>
      </c>
      <c r="F32" s="190"/>
      <c r="G32" s="190"/>
      <c r="H32" s="226">
        <f t="shared" si="3"/>
        <v>44204</v>
      </c>
      <c r="I32" s="240"/>
      <c r="J32" s="240">
        <v>440</v>
      </c>
      <c r="K32" s="226">
        <f t="shared" si="5"/>
        <v>11610</v>
      </c>
      <c r="L32" s="226" t="str">
        <f t="shared" si="6"/>
        <v/>
      </c>
      <c r="M32" s="223" t="str">
        <f t="shared" si="7"/>
        <v/>
      </c>
      <c r="N32" s="237" t="str">
        <f t="shared" si="8"/>
        <v/>
      </c>
      <c r="O32" s="243" t="s">
        <v>290</v>
      </c>
      <c r="P32" s="241" t="s">
        <v>271</v>
      </c>
      <c r="Q32" s="228" t="s">
        <v>291</v>
      </c>
    </row>
    <row r="33" spans="2:17">
      <c r="B33" s="186">
        <v>44684</v>
      </c>
      <c r="C33" s="187" t="s">
        <v>292</v>
      </c>
      <c r="D33" s="228" t="s">
        <v>265</v>
      </c>
      <c r="E33" s="225" t="s">
        <v>81</v>
      </c>
      <c r="F33" s="190"/>
      <c r="G33" s="190">
        <f>63*150</f>
        <v>9450</v>
      </c>
      <c r="H33" s="226">
        <f t="shared" si="3"/>
        <v>34754</v>
      </c>
      <c r="I33" s="240"/>
      <c r="J33" s="240"/>
      <c r="K33" s="226">
        <f t="shared" si="5"/>
        <v>11610</v>
      </c>
      <c r="L33" s="226" t="str">
        <f t="shared" si="6"/>
        <v/>
      </c>
      <c r="M33" s="223" t="str">
        <f t="shared" si="7"/>
        <v/>
      </c>
      <c r="N33" s="237" t="str">
        <f t="shared" si="8"/>
        <v/>
      </c>
      <c r="O33" s="188"/>
      <c r="P33" s="241"/>
      <c r="Q33" s="188"/>
    </row>
    <row r="34" spans="2:17">
      <c r="B34" s="186">
        <v>44684</v>
      </c>
      <c r="C34" s="187" t="s">
        <v>292</v>
      </c>
      <c r="D34" s="228" t="s">
        <v>293</v>
      </c>
      <c r="E34" s="225" t="s">
        <v>86</v>
      </c>
      <c r="F34" s="190"/>
      <c r="G34" s="190">
        <f>12*136</f>
        <v>1632</v>
      </c>
      <c r="H34" s="226">
        <f t="shared" si="3"/>
        <v>33122</v>
      </c>
      <c r="I34" s="240"/>
      <c r="J34" s="240"/>
      <c r="K34" s="226">
        <f t="shared" si="5"/>
        <v>11610</v>
      </c>
      <c r="L34" s="226" t="str">
        <f t="shared" si="6"/>
        <v/>
      </c>
      <c r="M34" s="223" t="str">
        <f t="shared" si="7"/>
        <v/>
      </c>
      <c r="N34" s="237" t="str">
        <f t="shared" si="8"/>
        <v/>
      </c>
      <c r="O34" s="188"/>
      <c r="P34" s="241"/>
      <c r="Q34" s="188"/>
    </row>
    <row r="35" spans="2:17">
      <c r="B35" s="186">
        <v>44691</v>
      </c>
      <c r="C35" s="187" t="s">
        <v>264</v>
      </c>
      <c r="D35" s="228" t="s">
        <v>294</v>
      </c>
      <c r="E35" s="225" t="s">
        <v>86</v>
      </c>
      <c r="F35" s="190"/>
      <c r="G35" s="190">
        <f>8*7</f>
        <v>56</v>
      </c>
      <c r="H35" s="226">
        <f t="shared" si="3"/>
        <v>33066</v>
      </c>
      <c r="I35" s="240"/>
      <c r="J35" s="240"/>
      <c r="K35" s="226">
        <f t="shared" si="5"/>
        <v>11610</v>
      </c>
      <c r="L35" s="226" t="str">
        <f t="shared" si="6"/>
        <v/>
      </c>
      <c r="M35" s="223" t="str">
        <f t="shared" si="7"/>
        <v/>
      </c>
      <c r="N35" s="237" t="str">
        <f t="shared" si="8"/>
        <v/>
      </c>
      <c r="O35" s="228"/>
      <c r="P35" s="244"/>
      <c r="Q35" s="188"/>
    </row>
    <row r="36" spans="2:17">
      <c r="B36" s="186">
        <v>44697</v>
      </c>
      <c r="C36" s="187" t="s">
        <v>292</v>
      </c>
      <c r="D36" s="188" t="s">
        <v>259</v>
      </c>
      <c r="E36" s="225" t="s">
        <v>81</v>
      </c>
      <c r="F36" s="190"/>
      <c r="G36" s="190">
        <v>94</v>
      </c>
      <c r="H36" s="226">
        <f t="shared" si="3"/>
        <v>32972</v>
      </c>
      <c r="I36" s="240"/>
      <c r="J36" s="240"/>
      <c r="K36" s="226">
        <f t="shared" si="5"/>
        <v>11610</v>
      </c>
      <c r="L36" s="226" t="str">
        <f t="shared" si="6"/>
        <v/>
      </c>
      <c r="M36" s="223" t="str">
        <f t="shared" si="7"/>
        <v/>
      </c>
      <c r="N36" s="237" t="str">
        <f t="shared" si="8"/>
        <v/>
      </c>
      <c r="O36" s="396" t="s">
        <v>474</v>
      </c>
      <c r="P36" s="241"/>
      <c r="Q36" s="242" t="s">
        <v>295</v>
      </c>
    </row>
    <row r="37" spans="2:17">
      <c r="B37" s="186">
        <v>44697</v>
      </c>
      <c r="C37" s="187" t="s">
        <v>292</v>
      </c>
      <c r="D37" s="188" t="s">
        <v>296</v>
      </c>
      <c r="E37" s="225" t="s">
        <v>86</v>
      </c>
      <c r="F37" s="190"/>
      <c r="G37" s="190">
        <v>206</v>
      </c>
      <c r="H37" s="226">
        <f t="shared" si="3"/>
        <v>32766</v>
      </c>
      <c r="I37" s="240"/>
      <c r="J37" s="240"/>
      <c r="K37" s="226">
        <f t="shared" si="5"/>
        <v>11610</v>
      </c>
      <c r="L37" s="226" t="str">
        <f t="shared" si="6"/>
        <v/>
      </c>
      <c r="M37" s="223" t="str">
        <f t="shared" si="7"/>
        <v/>
      </c>
      <c r="N37" s="237" t="str">
        <f t="shared" si="8"/>
        <v/>
      </c>
      <c r="O37" s="396" t="s">
        <v>474</v>
      </c>
      <c r="P37" s="241"/>
      <c r="Q37" s="188" t="s">
        <v>297</v>
      </c>
    </row>
    <row r="38" spans="2:17">
      <c r="B38" s="186">
        <v>44703</v>
      </c>
      <c r="C38" s="187"/>
      <c r="D38" s="188" t="s">
        <v>128</v>
      </c>
      <c r="E38" s="225" t="s">
        <v>128</v>
      </c>
      <c r="F38" s="190">
        <v>60000</v>
      </c>
      <c r="G38" s="190"/>
      <c r="H38" s="226">
        <f t="shared" si="3"/>
        <v>92766</v>
      </c>
      <c r="I38" s="240"/>
      <c r="J38" s="240"/>
      <c r="K38" s="226">
        <f t="shared" si="5"/>
        <v>11610</v>
      </c>
      <c r="L38" s="226" t="str">
        <f t="shared" si="6"/>
        <v/>
      </c>
      <c r="M38" s="223" t="str">
        <f t="shared" si="7"/>
        <v/>
      </c>
      <c r="N38" s="237" t="str">
        <f t="shared" si="8"/>
        <v/>
      </c>
      <c r="O38" s="188" t="s">
        <v>298</v>
      </c>
      <c r="P38" s="241"/>
      <c r="Q38" s="251"/>
    </row>
    <row r="39" spans="2:17">
      <c r="B39" s="186">
        <v>44719</v>
      </c>
      <c r="C39" s="187" t="s">
        <v>292</v>
      </c>
      <c r="D39" s="188" t="s">
        <v>270</v>
      </c>
      <c r="E39" s="225" t="s">
        <v>75</v>
      </c>
      <c r="F39" s="190"/>
      <c r="G39" s="190">
        <v>1500</v>
      </c>
      <c r="H39" s="226">
        <f t="shared" si="3"/>
        <v>91266</v>
      </c>
      <c r="I39" s="240"/>
      <c r="J39" s="240"/>
      <c r="K39" s="226">
        <f t="shared" si="5"/>
        <v>11610</v>
      </c>
      <c r="L39" s="226" t="str">
        <f t="shared" si="6"/>
        <v/>
      </c>
      <c r="M39" s="223" t="str">
        <f t="shared" si="7"/>
        <v/>
      </c>
      <c r="N39" s="237" t="str">
        <f t="shared" si="8"/>
        <v/>
      </c>
      <c r="O39" s="188" t="s">
        <v>478</v>
      </c>
      <c r="P39" s="246"/>
      <c r="Q39" s="188" t="s">
        <v>299</v>
      </c>
    </row>
    <row r="40" spans="2:17">
      <c r="B40" s="186">
        <v>44719</v>
      </c>
      <c r="C40" s="187" t="s">
        <v>292</v>
      </c>
      <c r="D40" s="188" t="s">
        <v>270</v>
      </c>
      <c r="E40" s="225" t="s">
        <v>75</v>
      </c>
      <c r="F40" s="190"/>
      <c r="G40" s="190">
        <v>1500</v>
      </c>
      <c r="H40" s="226">
        <f t="shared" si="3"/>
        <v>89766</v>
      </c>
      <c r="I40" s="240"/>
      <c r="J40" s="240"/>
      <c r="K40" s="226">
        <f t="shared" si="5"/>
        <v>11610</v>
      </c>
      <c r="L40" s="226" t="str">
        <f t="shared" si="6"/>
        <v/>
      </c>
      <c r="M40" s="223" t="str">
        <f t="shared" si="7"/>
        <v/>
      </c>
      <c r="N40" s="237" t="str">
        <f t="shared" si="8"/>
        <v/>
      </c>
      <c r="O40" s="188" t="s">
        <v>476</v>
      </c>
      <c r="P40" s="246"/>
      <c r="Q40" s="188" t="s">
        <v>299</v>
      </c>
    </row>
    <row r="41" spans="2:17">
      <c r="B41" s="186">
        <v>44719</v>
      </c>
      <c r="C41" s="187" t="s">
        <v>292</v>
      </c>
      <c r="D41" s="188" t="s">
        <v>270</v>
      </c>
      <c r="E41" s="225" t="s">
        <v>75</v>
      </c>
      <c r="F41" s="190"/>
      <c r="G41" s="190">
        <v>1500</v>
      </c>
      <c r="H41" s="226">
        <f t="shared" si="3"/>
        <v>88266</v>
      </c>
      <c r="I41" s="240"/>
      <c r="J41" s="240"/>
      <c r="K41" s="226">
        <f t="shared" si="5"/>
        <v>11610</v>
      </c>
      <c r="L41" s="226" t="str">
        <f t="shared" si="6"/>
        <v/>
      </c>
      <c r="M41" s="223" t="str">
        <f t="shared" si="7"/>
        <v/>
      </c>
      <c r="N41" s="237" t="str">
        <f t="shared" si="8"/>
        <v/>
      </c>
      <c r="O41" s="245" t="s">
        <v>479</v>
      </c>
      <c r="P41" s="246"/>
      <c r="Q41" s="188" t="s">
        <v>299</v>
      </c>
    </row>
    <row r="42" spans="2:17">
      <c r="B42" s="186">
        <v>44719</v>
      </c>
      <c r="C42" s="187" t="s">
        <v>292</v>
      </c>
      <c r="D42" s="188" t="s">
        <v>270</v>
      </c>
      <c r="E42" s="225" t="s">
        <v>75</v>
      </c>
      <c r="F42" s="190"/>
      <c r="G42" s="190">
        <v>1500</v>
      </c>
      <c r="H42" s="226">
        <f t="shared" si="3"/>
        <v>86766</v>
      </c>
      <c r="I42" s="240"/>
      <c r="J42" s="240"/>
      <c r="K42" s="226">
        <f t="shared" si="5"/>
        <v>11610</v>
      </c>
      <c r="L42" s="226" t="str">
        <f t="shared" si="6"/>
        <v/>
      </c>
      <c r="M42" s="223" t="str">
        <f t="shared" si="7"/>
        <v/>
      </c>
      <c r="N42" s="237" t="str">
        <f t="shared" si="8"/>
        <v/>
      </c>
      <c r="O42" s="396" t="s">
        <v>474</v>
      </c>
      <c r="P42" s="246"/>
      <c r="Q42" s="188" t="s">
        <v>299</v>
      </c>
    </row>
    <row r="43" spans="2:17">
      <c r="B43" s="186">
        <v>44719</v>
      </c>
      <c r="C43" s="187" t="s">
        <v>292</v>
      </c>
      <c r="D43" s="188" t="s">
        <v>300</v>
      </c>
      <c r="E43" s="225" t="s">
        <v>75</v>
      </c>
      <c r="F43" s="190"/>
      <c r="G43" s="190">
        <v>8220</v>
      </c>
      <c r="H43" s="226">
        <f t="shared" si="3"/>
        <v>78546</v>
      </c>
      <c r="I43" s="240"/>
      <c r="J43" s="240"/>
      <c r="K43" s="226">
        <f t="shared" si="5"/>
        <v>11610</v>
      </c>
      <c r="L43" s="226" t="str">
        <f t="shared" si="6"/>
        <v/>
      </c>
      <c r="M43" s="223" t="str">
        <f t="shared" si="7"/>
        <v/>
      </c>
      <c r="N43" s="237" t="str">
        <f t="shared" si="8"/>
        <v/>
      </c>
      <c r="O43" s="396" t="s">
        <v>474</v>
      </c>
      <c r="P43" s="247"/>
      <c r="Q43" s="188" t="s">
        <v>301</v>
      </c>
    </row>
    <row r="44" spans="2:17">
      <c r="B44" s="186">
        <v>44719</v>
      </c>
      <c r="C44" s="187" t="s">
        <v>292</v>
      </c>
      <c r="D44" s="188" t="s">
        <v>302</v>
      </c>
      <c r="E44" s="225" t="s">
        <v>75</v>
      </c>
      <c r="F44" s="190"/>
      <c r="G44" s="190">
        <v>1500</v>
      </c>
      <c r="H44" s="226">
        <f t="shared" si="3"/>
        <v>77046</v>
      </c>
      <c r="I44" s="240"/>
      <c r="J44" s="240"/>
      <c r="K44" s="226">
        <f t="shared" si="5"/>
        <v>11610</v>
      </c>
      <c r="L44" s="226" t="str">
        <f t="shared" si="6"/>
        <v/>
      </c>
      <c r="M44" s="223" t="str">
        <f t="shared" si="7"/>
        <v/>
      </c>
      <c r="N44" s="237" t="str">
        <f t="shared" si="8"/>
        <v/>
      </c>
      <c r="O44" s="396" t="s">
        <v>474</v>
      </c>
      <c r="P44" s="247"/>
      <c r="Q44" s="252" t="s">
        <v>303</v>
      </c>
    </row>
    <row r="45" spans="2:17">
      <c r="B45" s="186">
        <v>44725</v>
      </c>
      <c r="C45" s="187" t="s">
        <v>292</v>
      </c>
      <c r="D45" s="188" t="s">
        <v>304</v>
      </c>
      <c r="E45" s="225" t="s">
        <v>43</v>
      </c>
      <c r="F45" s="190"/>
      <c r="G45" s="190"/>
      <c r="H45" s="226">
        <f t="shared" si="3"/>
        <v>77046</v>
      </c>
      <c r="I45" s="240">
        <v>2200</v>
      </c>
      <c r="J45" s="240"/>
      <c r="K45" s="226">
        <f t="shared" si="5"/>
        <v>13810</v>
      </c>
      <c r="L45" s="226" t="str">
        <f t="shared" si="6"/>
        <v/>
      </c>
      <c r="M45" s="223" t="str">
        <f t="shared" si="7"/>
        <v/>
      </c>
      <c r="N45" s="237" t="str">
        <f t="shared" si="8"/>
        <v/>
      </c>
      <c r="O45" s="188" t="s">
        <v>304</v>
      </c>
      <c r="P45" s="241"/>
      <c r="Q45" s="256" t="s">
        <v>305</v>
      </c>
    </row>
    <row r="46" spans="2:17">
      <c r="B46" s="186">
        <v>44726</v>
      </c>
      <c r="C46" s="187" t="s">
        <v>292</v>
      </c>
      <c r="D46" s="188" t="s">
        <v>86</v>
      </c>
      <c r="E46" s="225" t="s">
        <v>86</v>
      </c>
      <c r="F46" s="190"/>
      <c r="G46" s="190">
        <v>220</v>
      </c>
      <c r="H46" s="226">
        <f t="shared" si="3"/>
        <v>76826</v>
      </c>
      <c r="I46" s="240"/>
      <c r="J46" s="240"/>
      <c r="K46" s="226">
        <f t="shared" si="5"/>
        <v>13810</v>
      </c>
      <c r="L46" s="226" t="str">
        <f t="shared" si="6"/>
        <v/>
      </c>
      <c r="M46" s="223" t="str">
        <f t="shared" si="7"/>
        <v/>
      </c>
      <c r="N46" s="237" t="str">
        <f t="shared" si="8"/>
        <v/>
      </c>
      <c r="O46" s="188" t="s">
        <v>480</v>
      </c>
      <c r="P46" s="241"/>
      <c r="Q46" s="242" t="s">
        <v>306</v>
      </c>
    </row>
    <row r="47" spans="2:17">
      <c r="B47" s="186">
        <v>44726</v>
      </c>
      <c r="C47" s="187" t="s">
        <v>292</v>
      </c>
      <c r="D47" s="188" t="s">
        <v>83</v>
      </c>
      <c r="E47" s="225" t="s">
        <v>83</v>
      </c>
      <c r="F47" s="190"/>
      <c r="G47" s="190">
        <v>1440</v>
      </c>
      <c r="H47" s="226">
        <f t="shared" si="3"/>
        <v>75386</v>
      </c>
      <c r="I47" s="240"/>
      <c r="J47" s="240"/>
      <c r="K47" s="226">
        <f t="shared" si="5"/>
        <v>13810</v>
      </c>
      <c r="L47" s="226" t="str">
        <f t="shared" si="6"/>
        <v/>
      </c>
      <c r="M47" s="223" t="str">
        <f t="shared" si="7"/>
        <v/>
      </c>
      <c r="N47" s="237" t="str">
        <f t="shared" si="8"/>
        <v/>
      </c>
      <c r="O47" s="188" t="s">
        <v>480</v>
      </c>
      <c r="P47" s="241"/>
      <c r="Q47" s="242" t="s">
        <v>307</v>
      </c>
    </row>
    <row r="48" spans="2:17">
      <c r="B48" s="186">
        <v>44726</v>
      </c>
      <c r="C48" s="187" t="s">
        <v>292</v>
      </c>
      <c r="D48" s="188" t="s">
        <v>277</v>
      </c>
      <c r="E48" s="225" t="s">
        <v>43</v>
      </c>
      <c r="F48" s="190">
        <f>11000*18</f>
        <v>198000</v>
      </c>
      <c r="G48" s="190"/>
      <c r="H48" s="226">
        <f t="shared" si="3"/>
        <v>273386</v>
      </c>
      <c r="I48" s="240"/>
      <c r="J48" s="240"/>
      <c r="K48" s="226">
        <f t="shared" si="5"/>
        <v>13810</v>
      </c>
      <c r="L48" s="226" t="str">
        <f t="shared" si="6"/>
        <v/>
      </c>
      <c r="M48" s="223" t="str">
        <f t="shared" si="7"/>
        <v/>
      </c>
      <c r="N48" s="237" t="str">
        <f t="shared" si="8"/>
        <v/>
      </c>
      <c r="O48" s="188" t="s">
        <v>277</v>
      </c>
      <c r="P48" s="241"/>
      <c r="Q48" s="256"/>
    </row>
    <row r="49" spans="2:17">
      <c r="B49" s="186">
        <v>44726</v>
      </c>
      <c r="C49" s="187" t="s">
        <v>292</v>
      </c>
      <c r="D49" s="188" t="s">
        <v>277</v>
      </c>
      <c r="E49" s="225" t="s">
        <v>43</v>
      </c>
      <c r="F49" s="190"/>
      <c r="G49" s="190"/>
      <c r="H49" s="226">
        <f t="shared" si="3"/>
        <v>273386</v>
      </c>
      <c r="I49" s="240">
        <v>6000</v>
      </c>
      <c r="J49" s="240"/>
      <c r="K49" s="226">
        <f t="shared" si="5"/>
        <v>19810</v>
      </c>
      <c r="L49" s="226" t="str">
        <f t="shared" si="6"/>
        <v/>
      </c>
      <c r="M49" s="223" t="str">
        <f t="shared" si="7"/>
        <v/>
      </c>
      <c r="N49" s="237" t="str">
        <f t="shared" si="8"/>
        <v/>
      </c>
      <c r="O49" s="188" t="s">
        <v>277</v>
      </c>
      <c r="P49" s="241"/>
      <c r="Q49" s="243" t="s">
        <v>308</v>
      </c>
    </row>
    <row r="50" spans="2:17">
      <c r="B50" s="186">
        <v>44726</v>
      </c>
      <c r="C50" s="187" t="s">
        <v>292</v>
      </c>
      <c r="D50" s="188" t="s">
        <v>279</v>
      </c>
      <c r="E50" s="225" t="s">
        <v>69</v>
      </c>
      <c r="F50" s="190"/>
      <c r="G50" s="190">
        <v>13500</v>
      </c>
      <c r="H50" s="226">
        <f t="shared" si="3"/>
        <v>259886</v>
      </c>
      <c r="I50" s="240"/>
      <c r="J50" s="240"/>
      <c r="K50" s="226">
        <f t="shared" si="5"/>
        <v>19810</v>
      </c>
      <c r="L50" s="226">
        <f t="shared" si="6"/>
        <v>15034</v>
      </c>
      <c r="M50" s="223">
        <f t="shared" si="7"/>
        <v>1534</v>
      </c>
      <c r="N50" s="237">
        <f t="shared" si="8"/>
        <v>2</v>
      </c>
      <c r="O50" s="188" t="s">
        <v>478</v>
      </c>
      <c r="P50" s="241"/>
      <c r="Q50" s="188"/>
    </row>
    <row r="51" spans="2:17" ht="13.5" customHeight="1">
      <c r="B51" s="186">
        <v>44726</v>
      </c>
      <c r="C51" s="187" t="s">
        <v>292</v>
      </c>
      <c r="D51" s="188" t="s">
        <v>309</v>
      </c>
      <c r="E51" s="225" t="s">
        <v>69</v>
      </c>
      <c r="F51" s="190"/>
      <c r="G51" s="190">
        <v>9000</v>
      </c>
      <c r="H51" s="226">
        <f t="shared" si="3"/>
        <v>250886</v>
      </c>
      <c r="I51" s="240"/>
      <c r="J51" s="240"/>
      <c r="K51" s="226">
        <f t="shared" si="5"/>
        <v>19810</v>
      </c>
      <c r="L51" s="226">
        <f t="shared" si="6"/>
        <v>10023</v>
      </c>
      <c r="M51" s="223">
        <f t="shared" si="7"/>
        <v>1023</v>
      </c>
      <c r="N51" s="237">
        <f t="shared" si="8"/>
        <v>1</v>
      </c>
      <c r="O51" s="188" t="s">
        <v>481</v>
      </c>
      <c r="P51" s="241"/>
      <c r="Q51" s="188"/>
    </row>
    <row r="52" spans="2:17">
      <c r="B52" s="186">
        <v>44726</v>
      </c>
      <c r="C52" s="187" t="s">
        <v>292</v>
      </c>
      <c r="D52" s="188" t="s">
        <v>69</v>
      </c>
      <c r="E52" s="225" t="s">
        <v>69</v>
      </c>
      <c r="F52" s="190"/>
      <c r="G52" s="190">
        <v>4500</v>
      </c>
      <c r="H52" s="226">
        <f t="shared" si="3"/>
        <v>246386</v>
      </c>
      <c r="I52" s="240"/>
      <c r="J52" s="240"/>
      <c r="K52" s="226">
        <f t="shared" si="5"/>
        <v>19810</v>
      </c>
      <c r="L52" s="226">
        <f t="shared" si="6"/>
        <v>5011</v>
      </c>
      <c r="M52" s="223">
        <f t="shared" si="7"/>
        <v>511</v>
      </c>
      <c r="N52" s="237">
        <f t="shared" si="8"/>
        <v>1</v>
      </c>
      <c r="O52" s="188" t="s">
        <v>476</v>
      </c>
      <c r="P52" s="241"/>
      <c r="Q52" s="188"/>
    </row>
    <row r="53" spans="2:17">
      <c r="B53" s="186">
        <v>44726</v>
      </c>
      <c r="C53" s="187" t="s">
        <v>292</v>
      </c>
      <c r="D53" s="188" t="s">
        <v>69</v>
      </c>
      <c r="E53" s="225" t="s">
        <v>69</v>
      </c>
      <c r="F53" s="190"/>
      <c r="G53" s="190">
        <v>4500</v>
      </c>
      <c r="H53" s="226">
        <f t="shared" si="3"/>
        <v>241886</v>
      </c>
      <c r="I53" s="240"/>
      <c r="J53" s="240"/>
      <c r="K53" s="226">
        <f t="shared" si="5"/>
        <v>19810</v>
      </c>
      <c r="L53" s="226">
        <f t="shared" si="6"/>
        <v>5011</v>
      </c>
      <c r="M53" s="223">
        <f t="shared" si="7"/>
        <v>511</v>
      </c>
      <c r="N53" s="237">
        <f t="shared" si="8"/>
        <v>1</v>
      </c>
      <c r="O53" s="396" t="s">
        <v>474</v>
      </c>
      <c r="P53" s="241"/>
      <c r="Q53" s="188"/>
    </row>
    <row r="54" spans="2:17">
      <c r="B54" s="186">
        <v>44726</v>
      </c>
      <c r="C54" s="187" t="s">
        <v>292</v>
      </c>
      <c r="D54" s="188" t="s">
        <v>310</v>
      </c>
      <c r="E54" s="225" t="s">
        <v>65</v>
      </c>
      <c r="F54" s="190"/>
      <c r="G54" s="190">
        <v>25990</v>
      </c>
      <c r="H54" s="226">
        <f t="shared" si="3"/>
        <v>215896</v>
      </c>
      <c r="I54" s="240"/>
      <c r="J54" s="240"/>
      <c r="K54" s="226">
        <f t="shared" si="5"/>
        <v>19810</v>
      </c>
      <c r="L54" s="226" t="str">
        <f t="shared" si="6"/>
        <v/>
      </c>
      <c r="M54" s="223" t="str">
        <f t="shared" si="7"/>
        <v/>
      </c>
      <c r="N54" s="237" t="str">
        <f t="shared" si="8"/>
        <v/>
      </c>
      <c r="O54" s="396" t="s">
        <v>474</v>
      </c>
      <c r="P54" s="247"/>
      <c r="Q54" s="242" t="s">
        <v>311</v>
      </c>
    </row>
    <row r="55" spans="2:17">
      <c r="B55" s="186">
        <v>44727</v>
      </c>
      <c r="C55" s="187" t="s">
        <v>292</v>
      </c>
      <c r="D55" s="188" t="s">
        <v>304</v>
      </c>
      <c r="E55" s="225" t="s">
        <v>43</v>
      </c>
      <c r="F55" s="190"/>
      <c r="G55" s="190"/>
      <c r="H55" s="226">
        <f t="shared" si="3"/>
        <v>215896</v>
      </c>
      <c r="I55" s="240">
        <v>2200</v>
      </c>
      <c r="J55" s="240"/>
      <c r="K55" s="226">
        <f t="shared" si="5"/>
        <v>22010</v>
      </c>
      <c r="L55" s="226" t="str">
        <f t="shared" si="6"/>
        <v/>
      </c>
      <c r="M55" s="223" t="str">
        <f t="shared" si="7"/>
        <v/>
      </c>
      <c r="N55" s="237" t="str">
        <f t="shared" si="8"/>
        <v/>
      </c>
      <c r="O55" s="188" t="s">
        <v>304</v>
      </c>
      <c r="P55" s="241"/>
      <c r="Q55" s="243" t="s">
        <v>312</v>
      </c>
    </row>
    <row r="56" spans="2:17">
      <c r="B56" s="186">
        <v>44727</v>
      </c>
      <c r="C56" s="187" t="s">
        <v>292</v>
      </c>
      <c r="D56" s="188" t="s">
        <v>77</v>
      </c>
      <c r="E56" s="225" t="s">
        <v>73</v>
      </c>
      <c r="F56" s="190"/>
      <c r="G56" s="190">
        <v>4500</v>
      </c>
      <c r="H56" s="226">
        <f t="shared" si="3"/>
        <v>211396</v>
      </c>
      <c r="I56" s="240"/>
      <c r="J56" s="240"/>
      <c r="K56" s="226">
        <f t="shared" si="5"/>
        <v>22010</v>
      </c>
      <c r="L56" s="226">
        <f t="shared" si="6"/>
        <v>5011</v>
      </c>
      <c r="M56" s="223">
        <f t="shared" si="7"/>
        <v>511</v>
      </c>
      <c r="N56" s="237">
        <f t="shared" si="8"/>
        <v>1</v>
      </c>
      <c r="O56" s="396" t="s">
        <v>474</v>
      </c>
      <c r="P56" s="247"/>
      <c r="Q56" s="188" t="s">
        <v>313</v>
      </c>
    </row>
    <row r="57" spans="2:17">
      <c r="B57" s="186">
        <v>44728</v>
      </c>
      <c r="C57" s="187" t="s">
        <v>292</v>
      </c>
      <c r="D57" s="188" t="s">
        <v>314</v>
      </c>
      <c r="E57" s="225" t="s">
        <v>83</v>
      </c>
      <c r="F57" s="190"/>
      <c r="G57" s="190">
        <v>272</v>
      </c>
      <c r="H57" s="226">
        <f t="shared" si="3"/>
        <v>211124</v>
      </c>
      <c r="I57" s="240"/>
      <c r="J57" s="240"/>
      <c r="K57" s="226">
        <f t="shared" si="5"/>
        <v>22010</v>
      </c>
      <c r="L57" s="226" t="str">
        <f t="shared" si="6"/>
        <v/>
      </c>
      <c r="M57" s="223" t="str">
        <f t="shared" si="7"/>
        <v/>
      </c>
      <c r="N57" s="237" t="str">
        <f t="shared" si="8"/>
        <v/>
      </c>
      <c r="O57" s="188" t="s">
        <v>474</v>
      </c>
      <c r="P57" s="241"/>
      <c r="Q57" s="188" t="s">
        <v>315</v>
      </c>
    </row>
    <row r="58" spans="2:17">
      <c r="B58" s="186">
        <v>44728</v>
      </c>
      <c r="C58" s="187" t="s">
        <v>292</v>
      </c>
      <c r="D58" s="188" t="s">
        <v>316</v>
      </c>
      <c r="E58" s="225" t="s">
        <v>81</v>
      </c>
      <c r="F58" s="190"/>
      <c r="G58" s="190">
        <f>94*2</f>
        <v>188</v>
      </c>
      <c r="H58" s="226">
        <f t="shared" si="3"/>
        <v>210936</v>
      </c>
      <c r="I58" s="240"/>
      <c r="J58" s="240"/>
      <c r="K58" s="226">
        <f t="shared" si="5"/>
        <v>22010</v>
      </c>
      <c r="L58" s="226" t="str">
        <f t="shared" si="6"/>
        <v/>
      </c>
      <c r="M58" s="223" t="str">
        <f t="shared" si="7"/>
        <v/>
      </c>
      <c r="N58" s="237" t="str">
        <f t="shared" si="8"/>
        <v/>
      </c>
      <c r="O58" s="396" t="s">
        <v>474</v>
      </c>
      <c r="P58" s="244"/>
      <c r="Q58" s="381" t="s">
        <v>317</v>
      </c>
    </row>
    <row r="59" spans="2:17">
      <c r="B59" s="186">
        <v>44736</v>
      </c>
      <c r="C59" s="187"/>
      <c r="D59" s="188" t="s">
        <v>144</v>
      </c>
      <c r="E59" s="225" t="s">
        <v>142</v>
      </c>
      <c r="F59" s="190"/>
      <c r="G59" s="229">
        <v>130000</v>
      </c>
      <c r="H59" s="226">
        <f t="shared" si="3"/>
        <v>80936</v>
      </c>
      <c r="I59" s="190">
        <v>130000</v>
      </c>
      <c r="J59" s="240"/>
      <c r="K59" s="226">
        <f t="shared" si="5"/>
        <v>152010</v>
      </c>
      <c r="L59" s="226" t="str">
        <f t="shared" si="6"/>
        <v/>
      </c>
      <c r="M59" s="223" t="str">
        <f t="shared" si="7"/>
        <v/>
      </c>
      <c r="N59" s="237" t="str">
        <f t="shared" si="8"/>
        <v/>
      </c>
      <c r="O59" s="188" t="s">
        <v>285</v>
      </c>
      <c r="P59" s="241"/>
      <c r="Q59" s="188"/>
    </row>
    <row r="60" spans="2:17">
      <c r="B60" s="186">
        <v>44736</v>
      </c>
      <c r="C60" s="187" t="s">
        <v>292</v>
      </c>
      <c r="D60" s="228" t="s">
        <v>286</v>
      </c>
      <c r="E60" s="225" t="s">
        <v>65</v>
      </c>
      <c r="F60" s="190"/>
      <c r="G60" s="190"/>
      <c r="H60" s="226">
        <f t="shared" si="3"/>
        <v>80936</v>
      </c>
      <c r="I60" s="240"/>
      <c r="J60" s="248">
        <v>129750</v>
      </c>
      <c r="K60" s="226">
        <f t="shared" si="5"/>
        <v>22260</v>
      </c>
      <c r="L60" s="226" t="str">
        <f t="shared" si="6"/>
        <v/>
      </c>
      <c r="M60" s="223" t="str">
        <f t="shared" si="7"/>
        <v/>
      </c>
      <c r="N60" s="237" t="str">
        <f t="shared" si="8"/>
        <v/>
      </c>
      <c r="O60" s="188" t="s">
        <v>287</v>
      </c>
      <c r="P60" s="241"/>
      <c r="Q60" s="228" t="s">
        <v>318</v>
      </c>
    </row>
    <row r="61" spans="2:17">
      <c r="B61" s="186">
        <v>44736</v>
      </c>
      <c r="C61" s="187" t="s">
        <v>292</v>
      </c>
      <c r="D61" s="228" t="s">
        <v>289</v>
      </c>
      <c r="E61" s="225" t="s">
        <v>94</v>
      </c>
      <c r="F61" s="190"/>
      <c r="G61" s="190"/>
      <c r="H61" s="226">
        <f t="shared" si="3"/>
        <v>80936</v>
      </c>
      <c r="I61" s="240"/>
      <c r="J61" s="248">
        <v>440</v>
      </c>
      <c r="K61" s="226">
        <f t="shared" si="5"/>
        <v>21820</v>
      </c>
      <c r="L61" s="226" t="str">
        <f t="shared" si="6"/>
        <v/>
      </c>
      <c r="M61" s="223" t="str">
        <f t="shared" si="7"/>
        <v/>
      </c>
      <c r="N61" s="237" t="str">
        <f t="shared" si="8"/>
        <v/>
      </c>
      <c r="O61" s="243" t="s">
        <v>290</v>
      </c>
      <c r="P61" s="249"/>
      <c r="Q61" s="228" t="s">
        <v>319</v>
      </c>
    </row>
    <row r="62" spans="2:17">
      <c r="B62" s="186"/>
      <c r="C62" s="187"/>
      <c r="D62" s="188"/>
      <c r="E62" s="225"/>
      <c r="F62" s="190"/>
      <c r="G62" s="190"/>
      <c r="H62" s="226" t="str">
        <f t="shared" si="3"/>
        <v/>
      </c>
      <c r="I62" s="240"/>
      <c r="J62" s="240"/>
      <c r="K62" s="226" t="str">
        <f t="shared" si="5"/>
        <v/>
      </c>
      <c r="L62" s="226" t="str">
        <f t="shared" si="6"/>
        <v/>
      </c>
      <c r="M62" s="223" t="str">
        <f t="shared" si="7"/>
        <v/>
      </c>
      <c r="N62" s="237" t="str">
        <f t="shared" si="8"/>
        <v/>
      </c>
      <c r="O62" s="188"/>
      <c r="P62" s="244"/>
      <c r="Q62" s="188"/>
    </row>
    <row r="63" spans="2:17">
      <c r="B63" s="186"/>
      <c r="C63" s="187"/>
      <c r="D63" s="188"/>
      <c r="E63" s="225"/>
      <c r="F63" s="190"/>
      <c r="G63" s="190"/>
      <c r="H63" s="226" t="str">
        <f t="shared" si="3"/>
        <v/>
      </c>
      <c r="I63" s="240"/>
      <c r="J63" s="240"/>
      <c r="K63" s="226" t="str">
        <f t="shared" si="5"/>
        <v/>
      </c>
      <c r="L63" s="226" t="str">
        <f t="shared" si="6"/>
        <v/>
      </c>
      <c r="M63" s="223" t="str">
        <f t="shared" si="7"/>
        <v/>
      </c>
      <c r="N63" s="237" t="str">
        <f t="shared" si="8"/>
        <v/>
      </c>
      <c r="O63" s="188"/>
      <c r="P63" s="244"/>
      <c r="Q63" s="188"/>
    </row>
    <row r="64" spans="2:17">
      <c r="B64" s="186"/>
      <c r="C64" s="187"/>
      <c r="D64" s="188"/>
      <c r="E64" s="225"/>
      <c r="F64" s="190"/>
      <c r="G64" s="190"/>
      <c r="H64" s="226" t="str">
        <f t="shared" si="3"/>
        <v/>
      </c>
      <c r="I64" s="240"/>
      <c r="J64" s="240"/>
      <c r="K64" s="226" t="str">
        <f t="shared" si="5"/>
        <v/>
      </c>
      <c r="L64" s="226" t="str">
        <f t="shared" si="6"/>
        <v/>
      </c>
      <c r="M64" s="223" t="str">
        <f t="shared" si="7"/>
        <v/>
      </c>
      <c r="N64" s="237" t="str">
        <f t="shared" si="8"/>
        <v/>
      </c>
      <c r="O64" s="188"/>
      <c r="P64" s="241"/>
      <c r="Q64" s="242"/>
    </row>
    <row r="65" spans="2:17">
      <c r="B65" s="186"/>
      <c r="C65" s="187"/>
      <c r="D65" s="188"/>
      <c r="E65" s="225"/>
      <c r="F65" s="190"/>
      <c r="G65" s="190"/>
      <c r="H65" s="226" t="str">
        <f t="shared" si="3"/>
        <v/>
      </c>
      <c r="I65" s="240"/>
      <c r="J65" s="240"/>
      <c r="K65" s="226" t="str">
        <f t="shared" si="5"/>
        <v/>
      </c>
      <c r="L65" s="226" t="str">
        <f t="shared" si="6"/>
        <v/>
      </c>
      <c r="M65" s="223" t="str">
        <f t="shared" si="7"/>
        <v/>
      </c>
      <c r="N65" s="237" t="str">
        <f t="shared" si="8"/>
        <v/>
      </c>
      <c r="O65" s="228"/>
      <c r="P65" s="244"/>
      <c r="Q65" s="188"/>
    </row>
    <row r="66" spans="2:17">
      <c r="B66" s="186"/>
      <c r="C66" s="187"/>
      <c r="D66" s="188"/>
      <c r="E66" s="225"/>
      <c r="F66" s="190"/>
      <c r="G66" s="190"/>
      <c r="H66" s="226" t="str">
        <f t="shared" si="3"/>
        <v/>
      </c>
      <c r="I66" s="240"/>
      <c r="J66" s="240"/>
      <c r="K66" s="226" t="str">
        <f t="shared" si="5"/>
        <v/>
      </c>
      <c r="L66" s="226" t="str">
        <f t="shared" si="6"/>
        <v/>
      </c>
      <c r="M66" s="223" t="str">
        <f t="shared" si="7"/>
        <v/>
      </c>
      <c r="N66" s="237" t="str">
        <f t="shared" si="8"/>
        <v/>
      </c>
      <c r="O66" s="228"/>
      <c r="P66" s="244"/>
      <c r="Q66" s="251"/>
    </row>
    <row r="67" spans="2:17">
      <c r="B67" s="186"/>
      <c r="C67" s="187"/>
      <c r="D67" s="188"/>
      <c r="E67" s="225"/>
      <c r="F67" s="190"/>
      <c r="G67" s="190"/>
      <c r="H67" s="226" t="str">
        <f t="shared" si="3"/>
        <v/>
      </c>
      <c r="I67" s="240"/>
      <c r="J67" s="240"/>
      <c r="K67" s="226" t="str">
        <f t="shared" si="5"/>
        <v/>
      </c>
      <c r="L67" s="226" t="str">
        <f t="shared" si="6"/>
        <v/>
      </c>
      <c r="M67" s="223" t="str">
        <f t="shared" si="7"/>
        <v/>
      </c>
      <c r="N67" s="237" t="str">
        <f t="shared" si="8"/>
        <v/>
      </c>
      <c r="O67" s="188"/>
      <c r="P67" s="241"/>
      <c r="Q67" s="251"/>
    </row>
    <row r="68" spans="2:17">
      <c r="B68" s="186"/>
      <c r="C68" s="187"/>
      <c r="D68" s="188"/>
      <c r="E68" s="225"/>
      <c r="F68" s="190"/>
      <c r="G68" s="190"/>
      <c r="H68" s="226" t="str">
        <f t="shared" si="3"/>
        <v/>
      </c>
      <c r="I68" s="240"/>
      <c r="J68" s="240"/>
      <c r="K68" s="226" t="str">
        <f t="shared" si="5"/>
        <v/>
      </c>
      <c r="L68" s="226" t="str">
        <f t="shared" si="6"/>
        <v/>
      </c>
      <c r="M68" s="223" t="str">
        <f t="shared" si="7"/>
        <v/>
      </c>
      <c r="N68" s="237" t="str">
        <f t="shared" si="8"/>
        <v/>
      </c>
      <c r="O68" s="188"/>
      <c r="P68" s="241"/>
      <c r="Q68" s="251"/>
    </row>
    <row r="69" spans="2:17">
      <c r="B69" s="186"/>
      <c r="C69" s="187"/>
      <c r="D69" s="188"/>
      <c r="E69" s="225"/>
      <c r="F69" s="190"/>
      <c r="G69" s="190"/>
      <c r="H69" s="226" t="str">
        <f t="shared" si="3"/>
        <v/>
      </c>
      <c r="I69" s="240"/>
      <c r="J69" s="240"/>
      <c r="K69" s="226" t="str">
        <f t="shared" si="5"/>
        <v/>
      </c>
      <c r="L69" s="226" t="str">
        <f t="shared" si="6"/>
        <v/>
      </c>
      <c r="M69" s="223" t="str">
        <f t="shared" si="7"/>
        <v/>
      </c>
      <c r="N69" s="237" t="str">
        <f t="shared" si="8"/>
        <v/>
      </c>
      <c r="O69" s="188"/>
      <c r="P69" s="241"/>
      <c r="Q69" s="188"/>
    </row>
    <row r="70" spans="2:17">
      <c r="B70" s="186"/>
      <c r="C70" s="187"/>
      <c r="D70" s="188"/>
      <c r="E70" s="225"/>
      <c r="F70" s="248"/>
      <c r="G70" s="190"/>
      <c r="H70" s="226" t="str">
        <f t="shared" si="3"/>
        <v/>
      </c>
      <c r="I70" s="240"/>
      <c r="J70" s="240"/>
      <c r="K70" s="226" t="str">
        <f t="shared" si="5"/>
        <v/>
      </c>
      <c r="L70" s="226" t="str">
        <f t="shared" si="6"/>
        <v/>
      </c>
      <c r="M70" s="223" t="str">
        <f t="shared" si="7"/>
        <v/>
      </c>
      <c r="N70" s="237" t="str">
        <f t="shared" si="8"/>
        <v/>
      </c>
      <c r="O70" s="188"/>
      <c r="P70" s="241"/>
      <c r="Q70" s="251"/>
    </row>
    <row r="71" spans="2:17" collapsed="1">
      <c r="B71" s="186"/>
      <c r="C71" s="187"/>
      <c r="D71" s="188"/>
      <c r="E71" s="225"/>
      <c r="F71" s="248"/>
      <c r="G71" s="190"/>
      <c r="H71" s="226" t="str">
        <f t="shared" si="3"/>
        <v/>
      </c>
      <c r="I71" s="240"/>
      <c r="J71" s="240"/>
      <c r="K71" s="226" t="str">
        <f t="shared" si="5"/>
        <v/>
      </c>
      <c r="L71" s="226" t="str">
        <f t="shared" si="6"/>
        <v/>
      </c>
      <c r="M71" s="223" t="str">
        <f t="shared" si="7"/>
        <v/>
      </c>
      <c r="N71" s="237" t="str">
        <f t="shared" si="8"/>
        <v/>
      </c>
      <c r="O71" s="188"/>
      <c r="P71" s="241"/>
      <c r="Q71" s="251"/>
    </row>
    <row r="72" spans="2:17">
      <c r="B72" s="186"/>
      <c r="C72" s="187"/>
      <c r="D72" s="188"/>
      <c r="E72" s="225"/>
      <c r="F72" s="190"/>
      <c r="G72" s="190"/>
      <c r="H72" s="226" t="str">
        <f t="shared" ref="H72:H135" si="9">IF(AND(F72="",G72="",I72="",J72=""),"",H71+F72-G72)</f>
        <v/>
      </c>
      <c r="I72" s="240"/>
      <c r="J72" s="240"/>
      <c r="K72" s="226" t="str">
        <f t="shared" si="5"/>
        <v/>
      </c>
      <c r="L72" s="226" t="str">
        <f t="shared" si="6"/>
        <v/>
      </c>
      <c r="M72" s="223" t="str">
        <f t="shared" si="7"/>
        <v/>
      </c>
      <c r="N72" s="237" t="str">
        <f t="shared" si="8"/>
        <v/>
      </c>
      <c r="O72" s="188"/>
      <c r="P72" s="241"/>
      <c r="Q72" s="251"/>
    </row>
    <row r="73" spans="2:17">
      <c r="B73" s="186"/>
      <c r="C73" s="187"/>
      <c r="D73" s="188"/>
      <c r="E73" s="225"/>
      <c r="F73" s="248"/>
      <c r="G73" s="190"/>
      <c r="H73" s="226" t="str">
        <f t="shared" si="9"/>
        <v/>
      </c>
      <c r="I73" s="240"/>
      <c r="J73" s="240"/>
      <c r="K73" s="226" t="str">
        <f t="shared" si="5"/>
        <v/>
      </c>
      <c r="L73" s="226" t="str">
        <f t="shared" si="6"/>
        <v/>
      </c>
      <c r="M73" s="223" t="str">
        <f t="shared" si="7"/>
        <v/>
      </c>
      <c r="N73" s="237" t="str">
        <f t="shared" si="8"/>
        <v/>
      </c>
      <c r="O73" s="188"/>
      <c r="P73" s="241"/>
      <c r="Q73" s="251"/>
    </row>
    <row r="74" spans="2:17">
      <c r="B74" s="186"/>
      <c r="C74" s="187"/>
      <c r="D74" s="188"/>
      <c r="E74" s="225"/>
      <c r="F74" s="248"/>
      <c r="G74" s="190"/>
      <c r="H74" s="226" t="str">
        <f t="shared" si="9"/>
        <v/>
      </c>
      <c r="I74" s="240"/>
      <c r="J74" s="240"/>
      <c r="K74" s="226" t="str">
        <f t="shared" si="5"/>
        <v/>
      </c>
      <c r="L74" s="226" t="str">
        <f t="shared" si="6"/>
        <v/>
      </c>
      <c r="M74" s="223" t="str">
        <f t="shared" si="7"/>
        <v/>
      </c>
      <c r="N74" s="237" t="str">
        <f t="shared" si="8"/>
        <v/>
      </c>
      <c r="O74" s="188"/>
      <c r="P74" s="241"/>
      <c r="Q74" s="188"/>
    </row>
    <row r="75" spans="2:17">
      <c r="B75" s="186"/>
      <c r="C75" s="187"/>
      <c r="D75" s="188"/>
      <c r="E75" s="225"/>
      <c r="F75" s="248"/>
      <c r="G75" s="190"/>
      <c r="H75" s="226" t="str">
        <f t="shared" si="9"/>
        <v/>
      </c>
      <c r="I75" s="240"/>
      <c r="J75" s="240"/>
      <c r="K75" s="226" t="str">
        <f t="shared" si="5"/>
        <v/>
      </c>
      <c r="L75" s="226" t="str">
        <f t="shared" si="6"/>
        <v/>
      </c>
      <c r="M75" s="223" t="str">
        <f t="shared" si="7"/>
        <v/>
      </c>
      <c r="N75" s="237" t="str">
        <f t="shared" si="8"/>
        <v/>
      </c>
      <c r="O75" s="228"/>
      <c r="P75" s="244"/>
      <c r="Q75" s="188"/>
    </row>
    <row r="76" spans="2:17">
      <c r="B76" s="186"/>
      <c r="C76" s="187"/>
      <c r="D76" s="188"/>
      <c r="E76" s="225"/>
      <c r="F76" s="248"/>
      <c r="G76" s="248"/>
      <c r="H76" s="226" t="str">
        <f t="shared" si="9"/>
        <v/>
      </c>
      <c r="I76" s="240"/>
      <c r="J76" s="240"/>
      <c r="K76" s="226" t="str">
        <f t="shared" si="5"/>
        <v/>
      </c>
      <c r="L76" s="226" t="str">
        <f t="shared" si="6"/>
        <v/>
      </c>
      <c r="M76" s="223" t="str">
        <f t="shared" si="7"/>
        <v/>
      </c>
      <c r="N76" s="237" t="str">
        <f t="shared" si="8"/>
        <v/>
      </c>
      <c r="O76" s="188"/>
      <c r="P76" s="241"/>
      <c r="Q76" s="188"/>
    </row>
    <row r="77" spans="2:17">
      <c r="B77" s="186"/>
      <c r="C77" s="187"/>
      <c r="D77" s="188"/>
      <c r="E77" s="225"/>
      <c r="F77" s="248"/>
      <c r="G77" s="248"/>
      <c r="H77" s="226" t="str">
        <f t="shared" si="9"/>
        <v/>
      </c>
      <c r="I77" s="240"/>
      <c r="J77" s="240"/>
      <c r="K77" s="226" t="str">
        <f t="shared" si="5"/>
        <v/>
      </c>
      <c r="L77" s="226" t="str">
        <f t="shared" si="6"/>
        <v/>
      </c>
      <c r="M77" s="223" t="str">
        <f t="shared" si="7"/>
        <v/>
      </c>
      <c r="N77" s="237" t="str">
        <f t="shared" si="8"/>
        <v/>
      </c>
      <c r="O77" s="188"/>
      <c r="P77" s="241"/>
      <c r="Q77" s="188"/>
    </row>
    <row r="78" spans="2:17">
      <c r="B78" s="186"/>
      <c r="C78" s="187"/>
      <c r="D78" s="188"/>
      <c r="E78" s="225"/>
      <c r="F78" s="248"/>
      <c r="G78" s="190"/>
      <c r="H78" s="226" t="str">
        <f t="shared" si="9"/>
        <v/>
      </c>
      <c r="I78" s="240"/>
      <c r="J78" s="240"/>
      <c r="K78" s="226" t="str">
        <f t="shared" si="5"/>
        <v/>
      </c>
      <c r="L78" s="226" t="str">
        <f t="shared" si="6"/>
        <v/>
      </c>
      <c r="M78" s="223" t="str">
        <f t="shared" si="7"/>
        <v/>
      </c>
      <c r="N78" s="237" t="str">
        <f t="shared" si="8"/>
        <v/>
      </c>
      <c r="O78" s="188"/>
      <c r="P78" s="241"/>
      <c r="Q78" s="188"/>
    </row>
    <row r="79" spans="2:17">
      <c r="B79" s="186"/>
      <c r="C79" s="187"/>
      <c r="D79" s="188"/>
      <c r="E79" s="225"/>
      <c r="F79" s="248"/>
      <c r="G79" s="190"/>
      <c r="H79" s="226" t="str">
        <f t="shared" si="9"/>
        <v/>
      </c>
      <c r="I79" s="240"/>
      <c r="J79" s="240"/>
      <c r="K79" s="226" t="str">
        <f t="shared" si="5"/>
        <v/>
      </c>
      <c r="L79" s="226" t="str">
        <f t="shared" si="6"/>
        <v/>
      </c>
      <c r="M79" s="223" t="str">
        <f t="shared" si="7"/>
        <v/>
      </c>
      <c r="N79" s="237" t="str">
        <f t="shared" si="8"/>
        <v/>
      </c>
      <c r="O79" s="188"/>
      <c r="P79" s="241"/>
      <c r="Q79" s="188"/>
    </row>
    <row r="80" spans="2:17">
      <c r="B80" s="186"/>
      <c r="C80" s="187"/>
      <c r="D80" s="188"/>
      <c r="E80" s="225"/>
      <c r="F80" s="248"/>
      <c r="G80" s="190"/>
      <c r="H80" s="226" t="str">
        <f t="shared" si="9"/>
        <v/>
      </c>
      <c r="I80" s="240"/>
      <c r="J80" s="240"/>
      <c r="K80" s="226" t="str">
        <f t="shared" si="5"/>
        <v/>
      </c>
      <c r="L80" s="226" t="str">
        <f t="shared" si="6"/>
        <v/>
      </c>
      <c r="M80" s="223" t="str">
        <f t="shared" si="7"/>
        <v/>
      </c>
      <c r="N80" s="237" t="str">
        <f t="shared" si="8"/>
        <v/>
      </c>
      <c r="O80" s="188"/>
      <c r="P80" s="241"/>
      <c r="Q80" s="188"/>
    </row>
    <row r="81" spans="2:17">
      <c r="B81" s="186"/>
      <c r="C81" s="187"/>
      <c r="D81" s="188"/>
      <c r="E81" s="225"/>
      <c r="F81" s="257"/>
      <c r="G81" s="190"/>
      <c r="H81" s="226" t="str">
        <f t="shared" si="9"/>
        <v/>
      </c>
      <c r="I81" s="240"/>
      <c r="J81" s="240"/>
      <c r="K81" s="226" t="str">
        <f t="shared" si="5"/>
        <v/>
      </c>
      <c r="L81" s="226" t="str">
        <f t="shared" si="6"/>
        <v/>
      </c>
      <c r="M81" s="223" t="str">
        <f t="shared" si="7"/>
        <v/>
      </c>
      <c r="N81" s="237" t="str">
        <f t="shared" si="8"/>
        <v/>
      </c>
      <c r="O81" s="188"/>
      <c r="P81" s="241"/>
      <c r="Q81" s="188"/>
    </row>
    <row r="82" spans="2:17">
      <c r="B82" s="186"/>
      <c r="C82" s="187"/>
      <c r="D82" s="188"/>
      <c r="E82" s="225"/>
      <c r="F82" s="257"/>
      <c r="G82" s="190"/>
      <c r="H82" s="226" t="str">
        <f t="shared" si="9"/>
        <v/>
      </c>
      <c r="I82" s="240"/>
      <c r="J82" s="240"/>
      <c r="K82" s="226" t="str">
        <f t="shared" si="5"/>
        <v/>
      </c>
      <c r="L82" s="226" t="str">
        <f t="shared" si="6"/>
        <v/>
      </c>
      <c r="M82" s="223" t="str">
        <f t="shared" si="7"/>
        <v/>
      </c>
      <c r="N82" s="237" t="str">
        <f t="shared" si="8"/>
        <v/>
      </c>
      <c r="O82" s="188"/>
      <c r="P82" s="241"/>
      <c r="Q82" s="188"/>
    </row>
    <row r="83" spans="2:17">
      <c r="B83" s="186"/>
      <c r="C83" s="187"/>
      <c r="D83" s="188"/>
      <c r="E83" s="225"/>
      <c r="F83" s="248"/>
      <c r="G83" s="190"/>
      <c r="H83" s="226" t="str">
        <f t="shared" si="9"/>
        <v/>
      </c>
      <c r="I83" s="240"/>
      <c r="J83" s="240"/>
      <c r="K83" s="226" t="str">
        <f t="shared" si="5"/>
        <v/>
      </c>
      <c r="L83" s="226" t="str">
        <f t="shared" si="6"/>
        <v/>
      </c>
      <c r="M83" s="223" t="str">
        <f t="shared" si="7"/>
        <v/>
      </c>
      <c r="N83" s="237" t="str">
        <f t="shared" si="8"/>
        <v/>
      </c>
      <c r="O83" s="188"/>
      <c r="P83" s="241"/>
      <c r="Q83" s="188"/>
    </row>
    <row r="84" spans="2:17">
      <c r="B84" s="186"/>
      <c r="C84" s="187"/>
      <c r="D84" s="188"/>
      <c r="E84" s="225"/>
      <c r="F84" s="257"/>
      <c r="G84" s="190"/>
      <c r="H84" s="226" t="str">
        <f t="shared" si="9"/>
        <v/>
      </c>
      <c r="I84" s="240"/>
      <c r="J84" s="240"/>
      <c r="K84" s="226" t="str">
        <f t="shared" si="5"/>
        <v/>
      </c>
      <c r="L84" s="226" t="str">
        <f t="shared" si="6"/>
        <v/>
      </c>
      <c r="M84" s="223" t="str">
        <f t="shared" si="7"/>
        <v/>
      </c>
      <c r="N84" s="237" t="str">
        <f t="shared" si="8"/>
        <v/>
      </c>
      <c r="O84" s="188"/>
      <c r="P84" s="241"/>
      <c r="Q84" s="188"/>
    </row>
    <row r="85" spans="2:17">
      <c r="B85" s="186"/>
      <c r="C85" s="187"/>
      <c r="D85" s="188"/>
      <c r="E85" s="225"/>
      <c r="F85" s="257"/>
      <c r="G85" s="190"/>
      <c r="H85" s="226" t="str">
        <f t="shared" si="9"/>
        <v/>
      </c>
      <c r="I85" s="240"/>
      <c r="J85" s="240"/>
      <c r="K85" s="226" t="str">
        <f t="shared" si="5"/>
        <v/>
      </c>
      <c r="L85" s="226" t="str">
        <f t="shared" si="6"/>
        <v/>
      </c>
      <c r="M85" s="223" t="str">
        <f t="shared" si="7"/>
        <v/>
      </c>
      <c r="N85" s="237" t="str">
        <f t="shared" si="8"/>
        <v/>
      </c>
      <c r="O85" s="188"/>
      <c r="P85" s="241"/>
      <c r="Q85" s="188"/>
    </row>
    <row r="86" spans="2:17" ht="12.75" customHeight="1">
      <c r="B86" s="186"/>
      <c r="C86" s="187"/>
      <c r="D86" s="188"/>
      <c r="E86" s="225"/>
      <c r="F86" s="257"/>
      <c r="G86" s="190"/>
      <c r="H86" s="226" t="str">
        <f t="shared" si="9"/>
        <v/>
      </c>
      <c r="I86" s="240"/>
      <c r="J86" s="240"/>
      <c r="K86" s="226" t="str">
        <f t="shared" si="5"/>
        <v/>
      </c>
      <c r="L86" s="226" t="str">
        <f t="shared" si="6"/>
        <v/>
      </c>
      <c r="M86" s="223" t="str">
        <f t="shared" si="7"/>
        <v/>
      </c>
      <c r="N86" s="237" t="str">
        <f t="shared" si="8"/>
        <v/>
      </c>
      <c r="O86" s="228"/>
      <c r="P86" s="244"/>
      <c r="Q86" s="188"/>
    </row>
    <row r="87" spans="2:17">
      <c r="B87" s="186"/>
      <c r="C87" s="187"/>
      <c r="D87" s="188"/>
      <c r="E87" s="225"/>
      <c r="F87" s="257"/>
      <c r="G87" s="190"/>
      <c r="H87" s="226" t="str">
        <f t="shared" si="9"/>
        <v/>
      </c>
      <c r="I87" s="240"/>
      <c r="J87" s="240"/>
      <c r="K87" s="226" t="str">
        <f t="shared" si="5"/>
        <v/>
      </c>
      <c r="L87" s="226" t="str">
        <f t="shared" si="6"/>
        <v/>
      </c>
      <c r="M87" s="223" t="str">
        <f t="shared" si="7"/>
        <v/>
      </c>
      <c r="N87" s="237" t="str">
        <f t="shared" si="8"/>
        <v/>
      </c>
      <c r="O87" s="188"/>
      <c r="P87" s="241"/>
      <c r="Q87" s="188"/>
    </row>
    <row r="88" spans="2:17">
      <c r="B88" s="186"/>
      <c r="C88" s="187"/>
      <c r="D88" s="188"/>
      <c r="E88" s="225"/>
      <c r="F88" s="257"/>
      <c r="G88" s="190"/>
      <c r="H88" s="226" t="str">
        <f t="shared" si="9"/>
        <v/>
      </c>
      <c r="I88" s="240"/>
      <c r="J88" s="240"/>
      <c r="K88" s="226" t="str">
        <f t="shared" si="5"/>
        <v/>
      </c>
      <c r="L88" s="226" t="str">
        <f t="shared" si="6"/>
        <v/>
      </c>
      <c r="M88" s="223" t="str">
        <f t="shared" si="7"/>
        <v/>
      </c>
      <c r="N88" s="237" t="str">
        <f t="shared" si="8"/>
        <v/>
      </c>
      <c r="O88" s="121"/>
      <c r="P88" s="205"/>
      <c r="Q88" s="189"/>
    </row>
    <row r="89" spans="2:17">
      <c r="B89" s="186"/>
      <c r="C89" s="187"/>
      <c r="D89" s="188"/>
      <c r="E89" s="225"/>
      <c r="F89" s="257"/>
      <c r="G89" s="190"/>
      <c r="H89" s="226" t="str">
        <f t="shared" si="9"/>
        <v/>
      </c>
      <c r="I89" s="240"/>
      <c r="J89" s="240"/>
      <c r="K89" s="226" t="str">
        <f t="shared" si="5"/>
        <v/>
      </c>
      <c r="L89" s="226" t="str">
        <f t="shared" si="6"/>
        <v/>
      </c>
      <c r="M89" s="223" t="str">
        <f t="shared" si="7"/>
        <v/>
      </c>
      <c r="N89" s="237" t="str">
        <f t="shared" si="8"/>
        <v/>
      </c>
      <c r="O89" s="121"/>
      <c r="P89" s="205"/>
      <c r="Q89" s="189"/>
    </row>
    <row r="90" spans="2:17">
      <c r="B90" s="186"/>
      <c r="C90" s="187"/>
      <c r="D90" s="189"/>
      <c r="E90" s="225"/>
      <c r="F90" s="257"/>
      <c r="G90" s="190"/>
      <c r="H90" s="226" t="str">
        <f t="shared" si="9"/>
        <v/>
      </c>
      <c r="I90" s="240"/>
      <c r="J90" s="240"/>
      <c r="K90" s="226" t="str">
        <f t="shared" si="5"/>
        <v/>
      </c>
      <c r="L90" s="226" t="str">
        <f t="shared" si="6"/>
        <v/>
      </c>
      <c r="M90" s="223" t="str">
        <f t="shared" si="7"/>
        <v/>
      </c>
      <c r="N90" s="237" t="str">
        <f t="shared" si="8"/>
        <v/>
      </c>
      <c r="O90" s="189"/>
      <c r="P90" s="261"/>
      <c r="Q90" s="189"/>
    </row>
    <row r="91" spans="2:17">
      <c r="B91" s="186"/>
      <c r="C91" s="187"/>
      <c r="D91" s="189"/>
      <c r="E91" s="225"/>
      <c r="F91" s="258"/>
      <c r="G91" s="259"/>
      <c r="H91" s="226" t="str">
        <f t="shared" si="9"/>
        <v/>
      </c>
      <c r="I91" s="240"/>
      <c r="J91" s="240"/>
      <c r="K91" s="226" t="str">
        <f t="shared" si="5"/>
        <v/>
      </c>
      <c r="L91" s="226" t="str">
        <f t="shared" si="6"/>
        <v/>
      </c>
      <c r="M91" s="223" t="str">
        <f t="shared" si="7"/>
        <v/>
      </c>
      <c r="N91" s="237" t="str">
        <f t="shared" si="8"/>
        <v/>
      </c>
      <c r="O91" s="189"/>
      <c r="P91" s="261"/>
      <c r="Q91" s="189"/>
    </row>
    <row r="92" spans="2:17">
      <c r="B92" s="186"/>
      <c r="C92" s="260"/>
      <c r="D92" s="189"/>
      <c r="E92" s="225"/>
      <c r="F92" s="257"/>
      <c r="G92" s="259"/>
      <c r="H92" s="226" t="str">
        <f t="shared" si="9"/>
        <v/>
      </c>
      <c r="I92" s="240"/>
      <c r="J92" s="240"/>
      <c r="K92" s="226" t="str">
        <f t="shared" ref="K92:K155" si="10">IF(AND(F92="",G92="",I92="",J92=""),"",K91+I92-J92)</f>
        <v/>
      </c>
      <c r="L92" s="226" t="str">
        <f t="shared" ref="L92:L155" si="11">IF(M92="","",(G92+J92+M92))</f>
        <v/>
      </c>
      <c r="M92" s="223" t="str">
        <f t="shared" ref="M92:M155" si="12">IF(AND(G92="",J92=""),"",IF(OR(E92="講師謝金",E92="業務謝金"),IF(N92=2,INT((INT((G92+J92)/0.8979)-1)*0.1021),INT(INT((G92+J92)/0.8979)*0.1021)),IF(OR(E92="業務手当",E92="役員報酬"),IF(N92=2,INT((INT((G92+J92)/0.96937)-1)*0.030631),INT(INT((G92+J92)/0.96937)*0.03063)),"")))</f>
        <v/>
      </c>
      <c r="N92" s="237" t="str">
        <f t="shared" ref="N92:N155" si="13">IF(AND(G92="",J92=""),"",IF(OR(E92="講師謝金",E92="業務謝金"),INT((G92+J92)/0.8979)-INT((G92+J92-1)/0.8979),IF(OR(E92="業務手当",E92="役員報酬"),INT((G92+J92)/0.96937)-INT((G92+J92-1)/0.96937),"")))</f>
        <v/>
      </c>
      <c r="O92" s="189"/>
      <c r="P92" s="261"/>
      <c r="Q92" s="189"/>
    </row>
    <row r="93" spans="2:17">
      <c r="B93" s="186"/>
      <c r="C93" s="187"/>
      <c r="D93" s="189"/>
      <c r="E93" s="225"/>
      <c r="F93" s="257"/>
      <c r="G93" s="259"/>
      <c r="H93" s="226" t="str">
        <f t="shared" si="9"/>
        <v/>
      </c>
      <c r="I93" s="240"/>
      <c r="J93" s="240"/>
      <c r="K93" s="226" t="str">
        <f t="shared" si="10"/>
        <v/>
      </c>
      <c r="L93" s="226" t="str">
        <f t="shared" si="11"/>
        <v/>
      </c>
      <c r="M93" s="223" t="str">
        <f t="shared" si="12"/>
        <v/>
      </c>
      <c r="N93" s="237" t="str">
        <f t="shared" si="13"/>
        <v/>
      </c>
      <c r="O93" s="189"/>
      <c r="P93" s="261"/>
      <c r="Q93" s="189"/>
    </row>
    <row r="94" spans="2:17">
      <c r="B94" s="186"/>
      <c r="C94" s="187"/>
      <c r="D94" s="189"/>
      <c r="E94" s="225"/>
      <c r="F94" s="257"/>
      <c r="G94" s="259"/>
      <c r="H94" s="226" t="str">
        <f t="shared" si="9"/>
        <v/>
      </c>
      <c r="I94" s="240"/>
      <c r="J94" s="240"/>
      <c r="K94" s="226" t="str">
        <f t="shared" si="10"/>
        <v/>
      </c>
      <c r="L94" s="226" t="str">
        <f t="shared" si="11"/>
        <v/>
      </c>
      <c r="M94" s="223" t="str">
        <f t="shared" si="12"/>
        <v/>
      </c>
      <c r="N94" s="237" t="str">
        <f t="shared" si="13"/>
        <v/>
      </c>
      <c r="O94" s="189"/>
      <c r="P94" s="261"/>
      <c r="Q94" s="189"/>
    </row>
    <row r="95" spans="2:17">
      <c r="B95" s="186"/>
      <c r="C95" s="187"/>
      <c r="D95" s="189"/>
      <c r="E95" s="225"/>
      <c r="F95" s="257"/>
      <c r="G95" s="259"/>
      <c r="H95" s="226" t="str">
        <f t="shared" si="9"/>
        <v/>
      </c>
      <c r="I95" s="240"/>
      <c r="J95" s="240"/>
      <c r="K95" s="226" t="str">
        <f t="shared" si="10"/>
        <v/>
      </c>
      <c r="L95" s="226" t="str">
        <f t="shared" si="11"/>
        <v/>
      </c>
      <c r="M95" s="223" t="str">
        <f t="shared" si="12"/>
        <v/>
      </c>
      <c r="N95" s="237" t="str">
        <f t="shared" si="13"/>
        <v/>
      </c>
      <c r="O95" s="121"/>
      <c r="P95" s="205"/>
      <c r="Q95" s="189"/>
    </row>
    <row r="96" spans="2:17">
      <c r="B96" s="186"/>
      <c r="C96" s="187"/>
      <c r="D96" s="189"/>
      <c r="E96" s="225"/>
      <c r="F96" s="257"/>
      <c r="G96" s="259"/>
      <c r="H96" s="226" t="str">
        <f t="shared" si="9"/>
        <v/>
      </c>
      <c r="I96" s="240"/>
      <c r="J96" s="240"/>
      <c r="K96" s="226" t="str">
        <f t="shared" si="10"/>
        <v/>
      </c>
      <c r="L96" s="226" t="str">
        <f t="shared" si="11"/>
        <v/>
      </c>
      <c r="M96" s="223" t="str">
        <f t="shared" si="12"/>
        <v/>
      </c>
      <c r="N96" s="237" t="str">
        <f t="shared" si="13"/>
        <v/>
      </c>
      <c r="O96" s="121"/>
      <c r="P96" s="205"/>
      <c r="Q96" s="189"/>
    </row>
    <row r="97" spans="2:17">
      <c r="B97" s="186"/>
      <c r="C97" s="187"/>
      <c r="D97" s="189"/>
      <c r="E97" s="225"/>
      <c r="F97" s="248"/>
      <c r="G97" s="190"/>
      <c r="H97" s="226" t="str">
        <f t="shared" si="9"/>
        <v/>
      </c>
      <c r="I97" s="240"/>
      <c r="J97" s="240"/>
      <c r="K97" s="226" t="str">
        <f t="shared" si="10"/>
        <v/>
      </c>
      <c r="L97" s="226" t="str">
        <f t="shared" si="11"/>
        <v/>
      </c>
      <c r="M97" s="223" t="str">
        <f t="shared" si="12"/>
        <v/>
      </c>
      <c r="N97" s="237" t="str">
        <f t="shared" si="13"/>
        <v/>
      </c>
      <c r="O97" s="189"/>
      <c r="P97" s="261"/>
      <c r="Q97" s="189"/>
    </row>
    <row r="98" spans="2:17">
      <c r="B98" s="186"/>
      <c r="C98" s="187"/>
      <c r="D98" s="189"/>
      <c r="E98" s="225"/>
      <c r="F98" s="257"/>
      <c r="G98" s="190"/>
      <c r="H98" s="226" t="str">
        <f t="shared" si="9"/>
        <v/>
      </c>
      <c r="I98" s="240"/>
      <c r="J98" s="240"/>
      <c r="K98" s="226" t="str">
        <f t="shared" si="10"/>
        <v/>
      </c>
      <c r="L98" s="226" t="str">
        <f t="shared" si="11"/>
        <v/>
      </c>
      <c r="M98" s="223" t="str">
        <f t="shared" si="12"/>
        <v/>
      </c>
      <c r="N98" s="237" t="str">
        <f t="shared" si="13"/>
        <v/>
      </c>
      <c r="O98" s="189"/>
      <c r="P98" s="261"/>
      <c r="Q98" s="189"/>
    </row>
    <row r="99" spans="2:17">
      <c r="B99" s="186"/>
      <c r="C99" s="187"/>
      <c r="D99" s="189"/>
      <c r="E99" s="225"/>
      <c r="F99" s="248"/>
      <c r="G99" s="190"/>
      <c r="H99" s="226" t="str">
        <f t="shared" si="9"/>
        <v/>
      </c>
      <c r="I99" s="240"/>
      <c r="J99" s="240"/>
      <c r="K99" s="226" t="str">
        <f t="shared" si="10"/>
        <v/>
      </c>
      <c r="L99" s="226" t="str">
        <f t="shared" si="11"/>
        <v/>
      </c>
      <c r="M99" s="223" t="str">
        <f t="shared" si="12"/>
        <v/>
      </c>
      <c r="N99" s="237" t="str">
        <f t="shared" si="13"/>
        <v/>
      </c>
      <c r="O99" s="189"/>
      <c r="P99" s="261"/>
      <c r="Q99" s="189"/>
    </row>
    <row r="100" spans="2:17">
      <c r="B100" s="186"/>
      <c r="C100" s="187"/>
      <c r="D100" s="189"/>
      <c r="E100" s="225"/>
      <c r="F100" s="248"/>
      <c r="G100" s="190"/>
      <c r="H100" s="226" t="str">
        <f t="shared" si="9"/>
        <v/>
      </c>
      <c r="I100" s="240"/>
      <c r="J100" s="240"/>
      <c r="K100" s="226" t="str">
        <f t="shared" si="10"/>
        <v/>
      </c>
      <c r="L100" s="226" t="str">
        <f t="shared" si="11"/>
        <v/>
      </c>
      <c r="M100" s="223" t="str">
        <f t="shared" si="12"/>
        <v/>
      </c>
      <c r="N100" s="237" t="str">
        <f t="shared" si="13"/>
        <v/>
      </c>
      <c r="O100" s="189"/>
      <c r="P100" s="261"/>
      <c r="Q100" s="189"/>
    </row>
    <row r="101" spans="2:17">
      <c r="B101" s="186"/>
      <c r="C101" s="187"/>
      <c r="D101" s="189"/>
      <c r="E101" s="225"/>
      <c r="F101" s="248"/>
      <c r="G101" s="190"/>
      <c r="H101" s="226" t="str">
        <f t="shared" si="9"/>
        <v/>
      </c>
      <c r="I101" s="240"/>
      <c r="J101" s="240"/>
      <c r="K101" s="226" t="str">
        <f t="shared" si="10"/>
        <v/>
      </c>
      <c r="L101" s="226" t="str">
        <f t="shared" si="11"/>
        <v/>
      </c>
      <c r="M101" s="223" t="str">
        <f t="shared" si="12"/>
        <v/>
      </c>
      <c r="N101" s="237" t="str">
        <f t="shared" si="13"/>
        <v/>
      </c>
      <c r="O101" s="189"/>
      <c r="P101" s="261"/>
      <c r="Q101" s="189"/>
    </row>
    <row r="102" spans="2:17" collapsed="1">
      <c r="B102" s="186"/>
      <c r="C102" s="187"/>
      <c r="D102" s="189"/>
      <c r="E102" s="225"/>
      <c r="F102" s="257"/>
      <c r="G102" s="190"/>
      <c r="H102" s="226" t="str">
        <f t="shared" si="9"/>
        <v/>
      </c>
      <c r="I102" s="240"/>
      <c r="J102" s="240"/>
      <c r="K102" s="226" t="str">
        <f t="shared" si="10"/>
        <v/>
      </c>
      <c r="L102" s="226" t="str">
        <f t="shared" si="11"/>
        <v/>
      </c>
      <c r="M102" s="223" t="str">
        <f t="shared" si="12"/>
        <v/>
      </c>
      <c r="N102" s="237" t="str">
        <f t="shared" si="13"/>
        <v/>
      </c>
      <c r="O102" s="189"/>
      <c r="P102" s="261"/>
      <c r="Q102" s="189"/>
    </row>
    <row r="103" spans="2:17">
      <c r="B103" s="186"/>
      <c r="C103" s="187"/>
      <c r="D103" s="189"/>
      <c r="E103" s="225"/>
      <c r="F103" s="257"/>
      <c r="G103" s="190"/>
      <c r="H103" s="226" t="str">
        <f t="shared" si="9"/>
        <v/>
      </c>
      <c r="I103" s="240"/>
      <c r="J103" s="240"/>
      <c r="K103" s="226" t="str">
        <f t="shared" si="10"/>
        <v/>
      </c>
      <c r="L103" s="226" t="str">
        <f t="shared" si="11"/>
        <v/>
      </c>
      <c r="M103" s="223" t="str">
        <f t="shared" si="12"/>
        <v/>
      </c>
      <c r="N103" s="237" t="str">
        <f t="shared" si="13"/>
        <v/>
      </c>
      <c r="O103" s="189"/>
      <c r="P103" s="261"/>
      <c r="Q103" s="189"/>
    </row>
    <row r="104" spans="2:17">
      <c r="B104" s="186"/>
      <c r="C104" s="187"/>
      <c r="D104" s="189"/>
      <c r="E104" s="225"/>
      <c r="F104" s="248"/>
      <c r="G104" s="190"/>
      <c r="H104" s="226" t="str">
        <f t="shared" si="9"/>
        <v/>
      </c>
      <c r="I104" s="240"/>
      <c r="J104" s="240"/>
      <c r="K104" s="226" t="str">
        <f t="shared" si="10"/>
        <v/>
      </c>
      <c r="L104" s="226" t="str">
        <f t="shared" si="11"/>
        <v/>
      </c>
      <c r="M104" s="223" t="str">
        <f t="shared" si="12"/>
        <v/>
      </c>
      <c r="N104" s="237" t="str">
        <f t="shared" si="13"/>
        <v/>
      </c>
      <c r="O104" s="189"/>
      <c r="P104" s="261"/>
      <c r="Q104" s="189"/>
    </row>
    <row r="105" spans="2:17">
      <c r="B105" s="186"/>
      <c r="C105" s="187"/>
      <c r="D105" s="189"/>
      <c r="E105" s="225"/>
      <c r="F105" s="248"/>
      <c r="G105" s="190"/>
      <c r="H105" s="226" t="str">
        <f t="shared" si="9"/>
        <v/>
      </c>
      <c r="I105" s="240"/>
      <c r="J105" s="240"/>
      <c r="K105" s="226" t="str">
        <f t="shared" si="10"/>
        <v/>
      </c>
      <c r="L105" s="226" t="str">
        <f t="shared" si="11"/>
        <v/>
      </c>
      <c r="M105" s="223" t="str">
        <f t="shared" si="12"/>
        <v/>
      </c>
      <c r="N105" s="237" t="str">
        <f t="shared" si="13"/>
        <v/>
      </c>
      <c r="O105" s="189"/>
      <c r="P105" s="261"/>
      <c r="Q105" s="189"/>
    </row>
    <row r="106" spans="2:17">
      <c r="B106" s="186"/>
      <c r="C106" s="187"/>
      <c r="D106" s="189"/>
      <c r="E106" s="225"/>
      <c r="F106" s="248"/>
      <c r="G106" s="190"/>
      <c r="H106" s="226" t="str">
        <f t="shared" si="9"/>
        <v/>
      </c>
      <c r="I106" s="240"/>
      <c r="J106" s="240"/>
      <c r="K106" s="226" t="str">
        <f t="shared" si="10"/>
        <v/>
      </c>
      <c r="L106" s="226" t="str">
        <f t="shared" si="11"/>
        <v/>
      </c>
      <c r="M106" s="223" t="str">
        <f t="shared" si="12"/>
        <v/>
      </c>
      <c r="N106" s="237" t="str">
        <f t="shared" si="13"/>
        <v/>
      </c>
      <c r="O106" s="189"/>
      <c r="P106" s="261"/>
      <c r="Q106" s="121"/>
    </row>
    <row r="107" spans="2:17">
      <c r="B107" s="186"/>
      <c r="C107" s="187"/>
      <c r="D107" s="189"/>
      <c r="E107" s="225"/>
      <c r="F107" s="248"/>
      <c r="G107" s="190"/>
      <c r="H107" s="226" t="str">
        <f t="shared" si="9"/>
        <v/>
      </c>
      <c r="I107" s="240"/>
      <c r="J107" s="240"/>
      <c r="K107" s="226" t="str">
        <f t="shared" si="10"/>
        <v/>
      </c>
      <c r="L107" s="226" t="str">
        <f t="shared" si="11"/>
        <v/>
      </c>
      <c r="M107" s="223" t="str">
        <f t="shared" si="12"/>
        <v/>
      </c>
      <c r="N107" s="237" t="str">
        <f t="shared" si="13"/>
        <v/>
      </c>
      <c r="O107" s="189"/>
      <c r="P107" s="261"/>
      <c r="Q107" s="121"/>
    </row>
    <row r="108" spans="2:17">
      <c r="B108" s="186"/>
      <c r="C108" s="187"/>
      <c r="D108" s="189"/>
      <c r="E108" s="225"/>
      <c r="F108" s="248"/>
      <c r="G108" s="190"/>
      <c r="H108" s="226" t="str">
        <f t="shared" si="9"/>
        <v/>
      </c>
      <c r="I108" s="240"/>
      <c r="J108" s="240"/>
      <c r="K108" s="226" t="str">
        <f t="shared" si="10"/>
        <v/>
      </c>
      <c r="L108" s="226" t="str">
        <f t="shared" si="11"/>
        <v/>
      </c>
      <c r="M108" s="223" t="str">
        <f t="shared" si="12"/>
        <v/>
      </c>
      <c r="N108" s="237" t="str">
        <f t="shared" si="13"/>
        <v/>
      </c>
      <c r="O108" s="189"/>
      <c r="P108" s="261"/>
      <c r="Q108" s="121"/>
    </row>
    <row r="109" spans="2:17">
      <c r="B109" s="186"/>
      <c r="C109" s="187"/>
      <c r="D109" s="189"/>
      <c r="E109" s="225"/>
      <c r="F109" s="248"/>
      <c r="G109" s="190"/>
      <c r="H109" s="226" t="str">
        <f t="shared" si="9"/>
        <v/>
      </c>
      <c r="I109" s="240"/>
      <c r="J109" s="240"/>
      <c r="K109" s="226" t="str">
        <f t="shared" si="10"/>
        <v/>
      </c>
      <c r="L109" s="226" t="str">
        <f t="shared" si="11"/>
        <v/>
      </c>
      <c r="M109" s="223" t="str">
        <f t="shared" si="12"/>
        <v/>
      </c>
      <c r="N109" s="237" t="str">
        <f t="shared" si="13"/>
        <v/>
      </c>
      <c r="O109" s="189"/>
      <c r="P109" s="261"/>
      <c r="Q109" s="189"/>
    </row>
    <row r="110" spans="2:17">
      <c r="B110" s="186"/>
      <c r="C110" s="187"/>
      <c r="D110" s="189"/>
      <c r="E110" s="225"/>
      <c r="F110" s="248"/>
      <c r="G110" s="190"/>
      <c r="H110" s="226" t="str">
        <f t="shared" si="9"/>
        <v/>
      </c>
      <c r="I110" s="240"/>
      <c r="J110" s="240"/>
      <c r="K110" s="226" t="str">
        <f t="shared" si="10"/>
        <v/>
      </c>
      <c r="L110" s="226" t="str">
        <f t="shared" si="11"/>
        <v/>
      </c>
      <c r="M110" s="223" t="str">
        <f t="shared" si="12"/>
        <v/>
      </c>
      <c r="N110" s="237" t="str">
        <f t="shared" si="13"/>
        <v/>
      </c>
      <c r="O110" s="189"/>
      <c r="P110" s="261"/>
      <c r="Q110" s="189"/>
    </row>
    <row r="111" spans="2:17">
      <c r="B111" s="186"/>
      <c r="C111" s="187"/>
      <c r="D111" s="189"/>
      <c r="E111" s="225"/>
      <c r="F111" s="248"/>
      <c r="G111" s="190"/>
      <c r="H111" s="226" t="str">
        <f t="shared" si="9"/>
        <v/>
      </c>
      <c r="I111" s="240"/>
      <c r="J111" s="240"/>
      <c r="K111" s="226" t="str">
        <f t="shared" si="10"/>
        <v/>
      </c>
      <c r="L111" s="226" t="str">
        <f t="shared" si="11"/>
        <v/>
      </c>
      <c r="M111" s="223" t="str">
        <f t="shared" si="12"/>
        <v/>
      </c>
      <c r="N111" s="237" t="str">
        <f t="shared" si="13"/>
        <v/>
      </c>
      <c r="O111" s="121"/>
      <c r="P111" s="205"/>
      <c r="Q111" s="189"/>
    </row>
    <row r="112" spans="2:17">
      <c r="B112" s="186"/>
      <c r="C112" s="187"/>
      <c r="D112" s="189"/>
      <c r="E112" s="225"/>
      <c r="F112" s="248"/>
      <c r="G112" s="190"/>
      <c r="H112" s="226" t="str">
        <f t="shared" si="9"/>
        <v/>
      </c>
      <c r="I112" s="240"/>
      <c r="J112" s="240"/>
      <c r="K112" s="226" t="str">
        <f t="shared" si="10"/>
        <v/>
      </c>
      <c r="L112" s="226" t="str">
        <f t="shared" si="11"/>
        <v/>
      </c>
      <c r="M112" s="223" t="str">
        <f t="shared" si="12"/>
        <v/>
      </c>
      <c r="N112" s="237" t="str">
        <f t="shared" si="13"/>
        <v/>
      </c>
      <c r="O112" s="121"/>
      <c r="P112" s="205"/>
      <c r="Q112" s="189"/>
    </row>
    <row r="113" spans="2:17">
      <c r="B113" s="186"/>
      <c r="C113" s="187"/>
      <c r="D113" s="189"/>
      <c r="E113" s="225"/>
      <c r="F113" s="248"/>
      <c r="G113" s="190"/>
      <c r="H113" s="226" t="str">
        <f t="shared" si="9"/>
        <v/>
      </c>
      <c r="I113" s="240"/>
      <c r="J113" s="240"/>
      <c r="K113" s="226" t="str">
        <f t="shared" si="10"/>
        <v/>
      </c>
      <c r="L113" s="226" t="str">
        <f t="shared" si="11"/>
        <v/>
      </c>
      <c r="M113" s="223" t="str">
        <f t="shared" si="12"/>
        <v/>
      </c>
      <c r="N113" s="237" t="str">
        <f t="shared" si="13"/>
        <v/>
      </c>
      <c r="O113" s="121"/>
      <c r="P113" s="205"/>
      <c r="Q113" s="189"/>
    </row>
    <row r="114" spans="2:17">
      <c r="B114" s="186"/>
      <c r="C114" s="187"/>
      <c r="D114" s="189"/>
      <c r="E114" s="225"/>
      <c r="F114" s="248"/>
      <c r="G114" s="190"/>
      <c r="H114" s="226" t="str">
        <f t="shared" si="9"/>
        <v/>
      </c>
      <c r="I114" s="240"/>
      <c r="J114" s="240"/>
      <c r="K114" s="226" t="str">
        <f t="shared" si="10"/>
        <v/>
      </c>
      <c r="L114" s="226" t="str">
        <f t="shared" si="11"/>
        <v/>
      </c>
      <c r="M114" s="223" t="str">
        <f t="shared" si="12"/>
        <v/>
      </c>
      <c r="N114" s="237" t="str">
        <f t="shared" si="13"/>
        <v/>
      </c>
      <c r="O114" s="189"/>
      <c r="P114" s="261"/>
      <c r="Q114" s="189"/>
    </row>
    <row r="115" spans="2:17">
      <c r="B115" s="186"/>
      <c r="C115" s="187"/>
      <c r="D115" s="189"/>
      <c r="E115" s="225"/>
      <c r="F115" s="248"/>
      <c r="G115" s="190"/>
      <c r="H115" s="226" t="str">
        <f t="shared" si="9"/>
        <v/>
      </c>
      <c r="I115" s="240"/>
      <c r="J115" s="240"/>
      <c r="K115" s="226" t="str">
        <f t="shared" si="10"/>
        <v/>
      </c>
      <c r="L115" s="226" t="str">
        <f t="shared" si="11"/>
        <v/>
      </c>
      <c r="M115" s="223" t="str">
        <f t="shared" si="12"/>
        <v/>
      </c>
      <c r="N115" s="237" t="str">
        <f t="shared" si="13"/>
        <v/>
      </c>
      <c r="O115" s="189"/>
      <c r="P115" s="261"/>
      <c r="Q115" s="189"/>
    </row>
    <row r="116" spans="2:17">
      <c r="B116" s="186"/>
      <c r="C116" s="187"/>
      <c r="D116" s="189"/>
      <c r="E116" s="225"/>
      <c r="F116" s="248"/>
      <c r="G116" s="190"/>
      <c r="H116" s="226" t="str">
        <f t="shared" si="9"/>
        <v/>
      </c>
      <c r="I116" s="240"/>
      <c r="J116" s="240"/>
      <c r="K116" s="226" t="str">
        <f t="shared" si="10"/>
        <v/>
      </c>
      <c r="L116" s="226" t="str">
        <f t="shared" si="11"/>
        <v/>
      </c>
      <c r="M116" s="223" t="str">
        <f t="shared" si="12"/>
        <v/>
      </c>
      <c r="N116" s="237" t="str">
        <f t="shared" si="13"/>
        <v/>
      </c>
      <c r="O116" s="121"/>
      <c r="P116" s="205"/>
      <c r="Q116" s="189"/>
    </row>
    <row r="117" spans="2:17">
      <c r="B117" s="186"/>
      <c r="C117" s="187"/>
      <c r="D117" s="189"/>
      <c r="E117" s="225"/>
      <c r="F117" s="248"/>
      <c r="G117" s="190"/>
      <c r="H117" s="226" t="str">
        <f t="shared" si="9"/>
        <v/>
      </c>
      <c r="I117" s="240"/>
      <c r="J117" s="240"/>
      <c r="K117" s="226" t="str">
        <f t="shared" si="10"/>
        <v/>
      </c>
      <c r="L117" s="226" t="str">
        <f t="shared" si="11"/>
        <v/>
      </c>
      <c r="M117" s="223" t="str">
        <f t="shared" si="12"/>
        <v/>
      </c>
      <c r="N117" s="237" t="str">
        <f t="shared" si="13"/>
        <v/>
      </c>
      <c r="O117" s="189"/>
      <c r="P117" s="261"/>
      <c r="Q117" s="189"/>
    </row>
    <row r="118" spans="2:17">
      <c r="B118" s="186"/>
      <c r="C118" s="187"/>
      <c r="D118" s="189"/>
      <c r="E118" s="225"/>
      <c r="F118" s="257"/>
      <c r="G118" s="190"/>
      <c r="H118" s="226" t="str">
        <f t="shared" si="9"/>
        <v/>
      </c>
      <c r="I118" s="240"/>
      <c r="J118" s="240"/>
      <c r="K118" s="226" t="str">
        <f t="shared" si="10"/>
        <v/>
      </c>
      <c r="L118" s="226" t="str">
        <f t="shared" si="11"/>
        <v/>
      </c>
      <c r="M118" s="223" t="str">
        <f t="shared" si="12"/>
        <v/>
      </c>
      <c r="N118" s="237" t="str">
        <f t="shared" si="13"/>
        <v/>
      </c>
      <c r="O118" s="189"/>
      <c r="P118" s="261"/>
      <c r="Q118" s="121"/>
    </row>
    <row r="119" spans="2:17">
      <c r="B119" s="186"/>
      <c r="C119" s="187"/>
      <c r="D119" s="189"/>
      <c r="E119" s="225"/>
      <c r="F119" s="257"/>
      <c r="G119" s="190"/>
      <c r="H119" s="226" t="str">
        <f t="shared" si="9"/>
        <v/>
      </c>
      <c r="I119" s="240"/>
      <c r="J119" s="240"/>
      <c r="K119" s="226" t="str">
        <f t="shared" si="10"/>
        <v/>
      </c>
      <c r="L119" s="226" t="str">
        <f t="shared" si="11"/>
        <v/>
      </c>
      <c r="M119" s="223" t="str">
        <f t="shared" si="12"/>
        <v/>
      </c>
      <c r="N119" s="237" t="str">
        <f t="shared" si="13"/>
        <v/>
      </c>
      <c r="O119" s="189"/>
      <c r="P119" s="261"/>
      <c r="Q119" s="189"/>
    </row>
    <row r="120" spans="2:17">
      <c r="B120" s="186"/>
      <c r="C120" s="187"/>
      <c r="D120" s="189"/>
      <c r="E120" s="225"/>
      <c r="F120" s="248"/>
      <c r="G120" s="190"/>
      <c r="H120" s="226" t="str">
        <f t="shared" si="9"/>
        <v/>
      </c>
      <c r="I120" s="240"/>
      <c r="J120" s="240"/>
      <c r="K120" s="226" t="str">
        <f t="shared" si="10"/>
        <v/>
      </c>
      <c r="L120" s="226" t="str">
        <f t="shared" si="11"/>
        <v/>
      </c>
      <c r="M120" s="223" t="str">
        <f t="shared" si="12"/>
        <v/>
      </c>
      <c r="N120" s="237" t="str">
        <f t="shared" si="13"/>
        <v/>
      </c>
      <c r="O120" s="189"/>
      <c r="P120" s="261"/>
      <c r="Q120" s="189"/>
    </row>
    <row r="121" spans="2:17">
      <c r="B121" s="186"/>
      <c r="C121" s="187"/>
      <c r="D121" s="189"/>
      <c r="E121" s="225"/>
      <c r="F121" s="248"/>
      <c r="G121" s="190"/>
      <c r="H121" s="226" t="str">
        <f t="shared" si="9"/>
        <v/>
      </c>
      <c r="I121" s="240"/>
      <c r="J121" s="240"/>
      <c r="K121" s="226" t="str">
        <f t="shared" si="10"/>
        <v/>
      </c>
      <c r="L121" s="226" t="str">
        <f t="shared" si="11"/>
        <v/>
      </c>
      <c r="M121" s="223" t="str">
        <f t="shared" si="12"/>
        <v/>
      </c>
      <c r="N121" s="237" t="str">
        <f t="shared" si="13"/>
        <v/>
      </c>
      <c r="O121" s="189"/>
      <c r="P121" s="261"/>
      <c r="Q121" s="189"/>
    </row>
    <row r="122" spans="2:17">
      <c r="B122" s="186"/>
      <c r="C122" s="187"/>
      <c r="D122" s="189"/>
      <c r="E122" s="225"/>
      <c r="F122" s="248"/>
      <c r="G122" s="190"/>
      <c r="H122" s="226" t="str">
        <f t="shared" si="9"/>
        <v/>
      </c>
      <c r="I122" s="240"/>
      <c r="J122" s="240"/>
      <c r="K122" s="226" t="str">
        <f t="shared" si="10"/>
        <v/>
      </c>
      <c r="L122" s="226" t="str">
        <f t="shared" si="11"/>
        <v/>
      </c>
      <c r="M122" s="223" t="str">
        <f t="shared" si="12"/>
        <v/>
      </c>
      <c r="N122" s="237" t="str">
        <f t="shared" si="13"/>
        <v/>
      </c>
      <c r="O122" s="189"/>
      <c r="P122" s="261"/>
      <c r="Q122" s="189"/>
    </row>
    <row r="123" spans="2:17">
      <c r="B123" s="186"/>
      <c r="C123" s="187"/>
      <c r="D123" s="189"/>
      <c r="E123" s="225"/>
      <c r="F123" s="257"/>
      <c r="G123" s="190"/>
      <c r="H123" s="226" t="str">
        <f t="shared" si="9"/>
        <v/>
      </c>
      <c r="I123" s="240"/>
      <c r="J123" s="240"/>
      <c r="K123" s="226" t="str">
        <f t="shared" si="10"/>
        <v/>
      </c>
      <c r="L123" s="226" t="str">
        <f t="shared" si="11"/>
        <v/>
      </c>
      <c r="M123" s="223" t="str">
        <f t="shared" si="12"/>
        <v/>
      </c>
      <c r="N123" s="237" t="str">
        <f t="shared" si="13"/>
        <v/>
      </c>
      <c r="O123" s="189"/>
      <c r="P123" s="262"/>
      <c r="Q123" s="263"/>
    </row>
    <row r="124" spans="2:17">
      <c r="B124" s="186"/>
      <c r="C124" s="187"/>
      <c r="D124" s="189"/>
      <c r="E124" s="225"/>
      <c r="F124" s="257"/>
      <c r="G124" s="190"/>
      <c r="H124" s="226" t="str">
        <f t="shared" si="9"/>
        <v/>
      </c>
      <c r="I124" s="240"/>
      <c r="J124" s="240"/>
      <c r="K124" s="226" t="str">
        <f t="shared" si="10"/>
        <v/>
      </c>
      <c r="L124" s="226" t="str">
        <f t="shared" si="11"/>
        <v/>
      </c>
      <c r="M124" s="223" t="str">
        <f t="shared" si="12"/>
        <v/>
      </c>
      <c r="N124" s="237" t="str">
        <f t="shared" si="13"/>
        <v/>
      </c>
      <c r="O124" s="189"/>
      <c r="P124" s="261"/>
      <c r="Q124" s="189"/>
    </row>
    <row r="125" spans="2:17">
      <c r="B125" s="186"/>
      <c r="C125" s="187"/>
      <c r="D125" s="189"/>
      <c r="E125" s="225"/>
      <c r="F125" s="257"/>
      <c r="G125" s="190"/>
      <c r="H125" s="226" t="str">
        <f t="shared" si="9"/>
        <v/>
      </c>
      <c r="I125" s="240"/>
      <c r="J125" s="240"/>
      <c r="K125" s="226" t="str">
        <f t="shared" si="10"/>
        <v/>
      </c>
      <c r="L125" s="226" t="str">
        <f t="shared" si="11"/>
        <v/>
      </c>
      <c r="M125" s="223" t="str">
        <f t="shared" si="12"/>
        <v/>
      </c>
      <c r="N125" s="237" t="str">
        <f t="shared" si="13"/>
        <v/>
      </c>
      <c r="O125" s="189"/>
      <c r="P125" s="261"/>
      <c r="Q125" s="189"/>
    </row>
    <row r="126" spans="2:17">
      <c r="B126" s="186"/>
      <c r="C126" s="187"/>
      <c r="D126" s="189"/>
      <c r="E126" s="225"/>
      <c r="F126" s="257"/>
      <c r="G126" s="190"/>
      <c r="H126" s="226" t="str">
        <f t="shared" si="9"/>
        <v/>
      </c>
      <c r="I126" s="240"/>
      <c r="J126" s="240"/>
      <c r="K126" s="226" t="str">
        <f t="shared" si="10"/>
        <v/>
      </c>
      <c r="L126" s="226" t="str">
        <f t="shared" si="11"/>
        <v/>
      </c>
      <c r="M126" s="223" t="str">
        <f t="shared" si="12"/>
        <v/>
      </c>
      <c r="N126" s="237" t="str">
        <f t="shared" si="13"/>
        <v/>
      </c>
      <c r="O126" s="189"/>
      <c r="P126" s="261"/>
      <c r="Q126" s="189"/>
    </row>
    <row r="127" spans="2:17">
      <c r="B127" s="186"/>
      <c r="C127" s="187"/>
      <c r="D127" s="189"/>
      <c r="E127" s="225"/>
      <c r="F127" s="257"/>
      <c r="G127" s="190"/>
      <c r="H127" s="226" t="str">
        <f t="shared" si="9"/>
        <v/>
      </c>
      <c r="I127" s="240"/>
      <c r="J127" s="240"/>
      <c r="K127" s="226" t="str">
        <f t="shared" si="10"/>
        <v/>
      </c>
      <c r="L127" s="226" t="str">
        <f t="shared" si="11"/>
        <v/>
      </c>
      <c r="M127" s="223" t="str">
        <f t="shared" si="12"/>
        <v/>
      </c>
      <c r="N127" s="237" t="str">
        <f t="shared" si="13"/>
        <v/>
      </c>
      <c r="O127" s="121"/>
      <c r="P127" s="205"/>
      <c r="Q127" s="189"/>
    </row>
    <row r="128" spans="2:17">
      <c r="B128" s="186"/>
      <c r="C128" s="187"/>
      <c r="D128" s="189"/>
      <c r="E128" s="225"/>
      <c r="F128" s="257"/>
      <c r="G128" s="190"/>
      <c r="H128" s="226" t="str">
        <f t="shared" si="9"/>
        <v/>
      </c>
      <c r="I128" s="240"/>
      <c r="J128" s="240"/>
      <c r="K128" s="226" t="str">
        <f t="shared" si="10"/>
        <v/>
      </c>
      <c r="L128" s="226" t="str">
        <f t="shared" si="11"/>
        <v/>
      </c>
      <c r="M128" s="223" t="str">
        <f t="shared" si="12"/>
        <v/>
      </c>
      <c r="N128" s="237" t="str">
        <f t="shared" si="13"/>
        <v/>
      </c>
      <c r="O128" s="121"/>
      <c r="P128" s="205"/>
      <c r="Q128" s="189"/>
    </row>
    <row r="129" spans="2:17">
      <c r="B129" s="186"/>
      <c r="C129" s="187"/>
      <c r="D129" s="189"/>
      <c r="E129" s="225"/>
      <c r="F129" s="257"/>
      <c r="G129" s="190"/>
      <c r="H129" s="226" t="str">
        <f t="shared" si="9"/>
        <v/>
      </c>
      <c r="I129" s="240"/>
      <c r="J129" s="240"/>
      <c r="K129" s="226" t="str">
        <f t="shared" si="10"/>
        <v/>
      </c>
      <c r="L129" s="226" t="str">
        <f t="shared" si="11"/>
        <v/>
      </c>
      <c r="M129" s="223" t="str">
        <f t="shared" si="12"/>
        <v/>
      </c>
      <c r="N129" s="237" t="str">
        <f t="shared" si="13"/>
        <v/>
      </c>
      <c r="O129" s="189"/>
      <c r="P129" s="261"/>
      <c r="Q129" s="189"/>
    </row>
    <row r="130" spans="2:17">
      <c r="B130" s="186"/>
      <c r="C130" s="187"/>
      <c r="D130" s="189"/>
      <c r="E130" s="225"/>
      <c r="F130" s="257"/>
      <c r="G130" s="190"/>
      <c r="H130" s="226" t="str">
        <f t="shared" si="9"/>
        <v/>
      </c>
      <c r="I130" s="240"/>
      <c r="J130" s="240"/>
      <c r="K130" s="226" t="str">
        <f t="shared" si="10"/>
        <v/>
      </c>
      <c r="L130" s="226" t="str">
        <f t="shared" si="11"/>
        <v/>
      </c>
      <c r="M130" s="223" t="str">
        <f t="shared" si="12"/>
        <v/>
      </c>
      <c r="N130" s="237" t="str">
        <f t="shared" si="13"/>
        <v/>
      </c>
      <c r="O130" s="189"/>
      <c r="P130" s="261"/>
      <c r="Q130" s="189"/>
    </row>
    <row r="131" spans="2:17">
      <c r="B131" s="186"/>
      <c r="C131" s="187"/>
      <c r="D131" s="189"/>
      <c r="E131" s="225"/>
      <c r="F131" s="257"/>
      <c r="G131" s="190"/>
      <c r="H131" s="226" t="str">
        <f t="shared" si="9"/>
        <v/>
      </c>
      <c r="I131" s="240"/>
      <c r="J131" s="240"/>
      <c r="K131" s="226" t="str">
        <f t="shared" si="10"/>
        <v/>
      </c>
      <c r="L131" s="226" t="str">
        <f t="shared" si="11"/>
        <v/>
      </c>
      <c r="M131" s="223" t="str">
        <f t="shared" si="12"/>
        <v/>
      </c>
      <c r="N131" s="237" t="str">
        <f t="shared" si="13"/>
        <v/>
      </c>
      <c r="O131" s="189"/>
      <c r="P131" s="261"/>
      <c r="Q131" s="189"/>
    </row>
    <row r="132" spans="2:17">
      <c r="B132" s="186"/>
      <c r="C132" s="187"/>
      <c r="D132" s="189"/>
      <c r="E132" s="225"/>
      <c r="F132" s="257"/>
      <c r="G132" s="190"/>
      <c r="H132" s="226" t="str">
        <f t="shared" si="9"/>
        <v/>
      </c>
      <c r="I132" s="240"/>
      <c r="J132" s="240"/>
      <c r="K132" s="226" t="str">
        <f t="shared" si="10"/>
        <v/>
      </c>
      <c r="L132" s="226" t="str">
        <f t="shared" si="11"/>
        <v/>
      </c>
      <c r="M132" s="223" t="str">
        <f t="shared" si="12"/>
        <v/>
      </c>
      <c r="N132" s="237" t="str">
        <f t="shared" si="13"/>
        <v/>
      </c>
      <c r="O132" s="189"/>
      <c r="P132" s="261"/>
      <c r="Q132" s="189"/>
    </row>
    <row r="133" spans="2:17">
      <c r="B133" s="186"/>
      <c r="C133" s="187"/>
      <c r="D133" s="189"/>
      <c r="E133" s="225"/>
      <c r="F133" s="257"/>
      <c r="G133" s="190"/>
      <c r="H133" s="226" t="str">
        <f t="shared" si="9"/>
        <v/>
      </c>
      <c r="I133" s="240"/>
      <c r="J133" s="240"/>
      <c r="K133" s="226" t="str">
        <f t="shared" si="10"/>
        <v/>
      </c>
      <c r="L133" s="226" t="str">
        <f t="shared" si="11"/>
        <v/>
      </c>
      <c r="M133" s="223" t="str">
        <f t="shared" si="12"/>
        <v/>
      </c>
      <c r="N133" s="237" t="str">
        <f t="shared" si="13"/>
        <v/>
      </c>
      <c r="O133" s="189"/>
      <c r="P133" s="261"/>
      <c r="Q133" s="189"/>
    </row>
    <row r="134" spans="2:17">
      <c r="B134" s="186"/>
      <c r="C134" s="187"/>
      <c r="D134" s="189"/>
      <c r="E134" s="225"/>
      <c r="F134" s="257"/>
      <c r="G134" s="190"/>
      <c r="H134" s="226" t="str">
        <f t="shared" si="9"/>
        <v/>
      </c>
      <c r="I134" s="240"/>
      <c r="J134" s="240"/>
      <c r="K134" s="226" t="str">
        <f t="shared" si="10"/>
        <v/>
      </c>
      <c r="L134" s="226" t="str">
        <f t="shared" si="11"/>
        <v/>
      </c>
      <c r="M134" s="223" t="str">
        <f t="shared" si="12"/>
        <v/>
      </c>
      <c r="N134" s="237" t="str">
        <f t="shared" si="13"/>
        <v/>
      </c>
      <c r="O134" s="189"/>
      <c r="P134" s="261"/>
      <c r="Q134" s="189"/>
    </row>
    <row r="135" spans="2:17">
      <c r="B135" s="186"/>
      <c r="C135" s="187"/>
      <c r="D135" s="189"/>
      <c r="E135" s="225"/>
      <c r="F135" s="257"/>
      <c r="G135" s="190"/>
      <c r="H135" s="226" t="str">
        <f t="shared" si="9"/>
        <v/>
      </c>
      <c r="I135" s="240"/>
      <c r="J135" s="240"/>
      <c r="K135" s="226" t="str">
        <f t="shared" si="10"/>
        <v/>
      </c>
      <c r="L135" s="226" t="str">
        <f t="shared" si="11"/>
        <v/>
      </c>
      <c r="M135" s="223" t="str">
        <f t="shared" si="12"/>
        <v/>
      </c>
      <c r="N135" s="237" t="str">
        <f t="shared" si="13"/>
        <v/>
      </c>
      <c r="O135" s="189"/>
      <c r="P135" s="261"/>
      <c r="Q135" s="189"/>
    </row>
    <row r="136" spans="2:17">
      <c r="B136" s="186"/>
      <c r="C136" s="187"/>
      <c r="D136" s="189"/>
      <c r="E136" s="225"/>
      <c r="F136" s="257"/>
      <c r="G136" s="190"/>
      <c r="H136" s="226" t="str">
        <f t="shared" ref="H136:H169" si="14">IF(AND(F136="",G136="",I136="",J136=""),"",H135+F136-G136)</f>
        <v/>
      </c>
      <c r="I136" s="240"/>
      <c r="J136" s="240"/>
      <c r="K136" s="226" t="str">
        <f t="shared" si="10"/>
        <v/>
      </c>
      <c r="L136" s="226" t="str">
        <f t="shared" si="11"/>
        <v/>
      </c>
      <c r="M136" s="223" t="str">
        <f t="shared" si="12"/>
        <v/>
      </c>
      <c r="N136" s="237" t="str">
        <f t="shared" si="13"/>
        <v/>
      </c>
      <c r="O136" s="189"/>
      <c r="P136" s="261"/>
      <c r="Q136" s="189"/>
    </row>
    <row r="137" spans="2:17">
      <c r="B137" s="186"/>
      <c r="C137" s="187"/>
      <c r="D137" s="189"/>
      <c r="E137" s="225"/>
      <c r="F137" s="257"/>
      <c r="G137" s="190"/>
      <c r="H137" s="226" t="str">
        <f t="shared" si="14"/>
        <v/>
      </c>
      <c r="I137" s="240"/>
      <c r="J137" s="240"/>
      <c r="K137" s="226" t="str">
        <f t="shared" si="10"/>
        <v/>
      </c>
      <c r="L137" s="226" t="str">
        <f t="shared" si="11"/>
        <v/>
      </c>
      <c r="M137" s="223" t="str">
        <f t="shared" si="12"/>
        <v/>
      </c>
      <c r="N137" s="237" t="str">
        <f t="shared" si="13"/>
        <v/>
      </c>
      <c r="O137" s="189"/>
      <c r="P137" s="261"/>
      <c r="Q137" s="189"/>
    </row>
    <row r="138" spans="2:17">
      <c r="B138" s="186"/>
      <c r="C138" s="187"/>
      <c r="D138" s="189"/>
      <c r="E138" s="225"/>
      <c r="F138" s="257"/>
      <c r="G138" s="190"/>
      <c r="H138" s="226" t="str">
        <f t="shared" si="14"/>
        <v/>
      </c>
      <c r="I138" s="240"/>
      <c r="J138" s="240"/>
      <c r="K138" s="226" t="str">
        <f t="shared" si="10"/>
        <v/>
      </c>
      <c r="L138" s="226" t="str">
        <f t="shared" si="11"/>
        <v/>
      </c>
      <c r="M138" s="223" t="str">
        <f t="shared" si="12"/>
        <v/>
      </c>
      <c r="N138" s="237" t="str">
        <f t="shared" si="13"/>
        <v/>
      </c>
      <c r="O138" s="189"/>
      <c r="P138" s="261"/>
      <c r="Q138" s="189"/>
    </row>
    <row r="139" spans="2:17">
      <c r="B139" s="186"/>
      <c r="C139" s="187"/>
      <c r="D139" s="189"/>
      <c r="E139" s="225"/>
      <c r="F139" s="257"/>
      <c r="G139" s="190"/>
      <c r="H139" s="226" t="str">
        <f t="shared" si="14"/>
        <v/>
      </c>
      <c r="I139" s="240"/>
      <c r="J139" s="240"/>
      <c r="K139" s="226" t="str">
        <f t="shared" si="10"/>
        <v/>
      </c>
      <c r="L139" s="226" t="str">
        <f t="shared" si="11"/>
        <v/>
      </c>
      <c r="M139" s="223" t="str">
        <f t="shared" si="12"/>
        <v/>
      </c>
      <c r="N139" s="237" t="str">
        <f t="shared" si="13"/>
        <v/>
      </c>
      <c r="O139" s="189"/>
      <c r="P139" s="261"/>
      <c r="Q139" s="189"/>
    </row>
    <row r="140" spans="2:17">
      <c r="B140" s="186"/>
      <c r="C140" s="187"/>
      <c r="D140" s="189"/>
      <c r="E140" s="225"/>
      <c r="F140" s="257"/>
      <c r="G140" s="190"/>
      <c r="H140" s="226" t="str">
        <f t="shared" si="14"/>
        <v/>
      </c>
      <c r="I140" s="240"/>
      <c r="J140" s="240"/>
      <c r="K140" s="226" t="str">
        <f t="shared" si="10"/>
        <v/>
      </c>
      <c r="L140" s="226" t="str">
        <f t="shared" si="11"/>
        <v/>
      </c>
      <c r="M140" s="223" t="str">
        <f t="shared" si="12"/>
        <v/>
      </c>
      <c r="N140" s="237" t="str">
        <f t="shared" si="13"/>
        <v/>
      </c>
      <c r="O140" s="189"/>
      <c r="P140" s="261"/>
      <c r="Q140" s="189"/>
    </row>
    <row r="141" spans="2:17">
      <c r="B141" s="186"/>
      <c r="C141" s="187"/>
      <c r="D141" s="189"/>
      <c r="E141" s="225"/>
      <c r="F141" s="257"/>
      <c r="G141" s="190"/>
      <c r="H141" s="226" t="str">
        <f t="shared" si="14"/>
        <v/>
      </c>
      <c r="I141" s="240"/>
      <c r="J141" s="240"/>
      <c r="K141" s="226" t="str">
        <f t="shared" si="10"/>
        <v/>
      </c>
      <c r="L141" s="226" t="str">
        <f t="shared" si="11"/>
        <v/>
      </c>
      <c r="M141" s="223" t="str">
        <f t="shared" si="12"/>
        <v/>
      </c>
      <c r="N141" s="237" t="str">
        <f t="shared" si="13"/>
        <v/>
      </c>
      <c r="O141" s="189"/>
      <c r="P141" s="261"/>
      <c r="Q141" s="189"/>
    </row>
    <row r="142" spans="2:17">
      <c r="B142" s="186"/>
      <c r="C142" s="187"/>
      <c r="D142" s="189"/>
      <c r="E142" s="225"/>
      <c r="F142" s="257"/>
      <c r="G142" s="190"/>
      <c r="H142" s="226" t="str">
        <f t="shared" si="14"/>
        <v/>
      </c>
      <c r="I142" s="240"/>
      <c r="J142" s="240"/>
      <c r="K142" s="226" t="str">
        <f t="shared" si="10"/>
        <v/>
      </c>
      <c r="L142" s="226" t="str">
        <f t="shared" si="11"/>
        <v/>
      </c>
      <c r="M142" s="223" t="str">
        <f t="shared" si="12"/>
        <v/>
      </c>
      <c r="N142" s="237" t="str">
        <f t="shared" si="13"/>
        <v/>
      </c>
      <c r="O142" s="189"/>
      <c r="P142" s="261"/>
      <c r="Q142" s="189"/>
    </row>
    <row r="143" spans="2:17">
      <c r="B143" s="186"/>
      <c r="C143" s="187"/>
      <c r="D143" s="189"/>
      <c r="E143" s="225"/>
      <c r="F143" s="257"/>
      <c r="G143" s="190"/>
      <c r="H143" s="226" t="str">
        <f t="shared" si="14"/>
        <v/>
      </c>
      <c r="I143" s="240"/>
      <c r="J143" s="240"/>
      <c r="K143" s="226" t="str">
        <f t="shared" si="10"/>
        <v/>
      </c>
      <c r="L143" s="226" t="str">
        <f t="shared" si="11"/>
        <v/>
      </c>
      <c r="M143" s="223" t="str">
        <f t="shared" si="12"/>
        <v/>
      </c>
      <c r="N143" s="237" t="str">
        <f t="shared" si="13"/>
        <v/>
      </c>
      <c r="O143" s="189"/>
      <c r="P143" s="261"/>
      <c r="Q143" s="189"/>
    </row>
    <row r="144" spans="2:17">
      <c r="B144" s="186"/>
      <c r="C144" s="187"/>
      <c r="D144" s="189"/>
      <c r="E144" s="225"/>
      <c r="F144" s="257"/>
      <c r="G144" s="190"/>
      <c r="H144" s="226" t="str">
        <f t="shared" si="14"/>
        <v/>
      </c>
      <c r="I144" s="240"/>
      <c r="J144" s="240"/>
      <c r="K144" s="226" t="str">
        <f t="shared" si="10"/>
        <v/>
      </c>
      <c r="L144" s="226" t="str">
        <f t="shared" si="11"/>
        <v/>
      </c>
      <c r="M144" s="223" t="str">
        <f t="shared" si="12"/>
        <v/>
      </c>
      <c r="N144" s="237" t="str">
        <f t="shared" si="13"/>
        <v/>
      </c>
      <c r="O144" s="189"/>
      <c r="P144" s="261"/>
      <c r="Q144" s="189"/>
    </row>
    <row r="145" spans="2:17">
      <c r="B145" s="186"/>
      <c r="C145" s="187"/>
      <c r="D145" s="189"/>
      <c r="E145" s="225"/>
      <c r="F145" s="257"/>
      <c r="G145" s="190"/>
      <c r="H145" s="226" t="str">
        <f t="shared" si="14"/>
        <v/>
      </c>
      <c r="I145" s="240"/>
      <c r="J145" s="240"/>
      <c r="K145" s="226" t="str">
        <f t="shared" si="10"/>
        <v/>
      </c>
      <c r="L145" s="226" t="str">
        <f t="shared" si="11"/>
        <v/>
      </c>
      <c r="M145" s="223" t="str">
        <f t="shared" si="12"/>
        <v/>
      </c>
      <c r="N145" s="237" t="str">
        <f t="shared" si="13"/>
        <v/>
      </c>
      <c r="O145" s="189"/>
      <c r="P145" s="261"/>
      <c r="Q145" s="253"/>
    </row>
    <row r="146" spans="2:17">
      <c r="B146" s="186"/>
      <c r="C146" s="187"/>
      <c r="D146" s="189"/>
      <c r="E146" s="225"/>
      <c r="F146" s="248"/>
      <c r="G146" s="190"/>
      <c r="H146" s="226" t="str">
        <f t="shared" si="14"/>
        <v/>
      </c>
      <c r="I146" s="240"/>
      <c r="J146" s="240"/>
      <c r="K146" s="226" t="str">
        <f t="shared" si="10"/>
        <v/>
      </c>
      <c r="L146" s="226" t="str">
        <f t="shared" si="11"/>
        <v/>
      </c>
      <c r="M146" s="223" t="str">
        <f t="shared" si="12"/>
        <v/>
      </c>
      <c r="N146" s="237" t="str">
        <f t="shared" si="13"/>
        <v/>
      </c>
      <c r="O146" s="189"/>
      <c r="P146" s="261"/>
      <c r="Q146" s="189"/>
    </row>
    <row r="147" spans="2:17">
      <c r="B147" s="186"/>
      <c r="C147" s="187"/>
      <c r="D147" s="189"/>
      <c r="E147" s="225"/>
      <c r="F147" s="248"/>
      <c r="G147" s="190"/>
      <c r="H147" s="226" t="str">
        <f t="shared" si="14"/>
        <v/>
      </c>
      <c r="I147" s="240"/>
      <c r="J147" s="240"/>
      <c r="K147" s="226" t="str">
        <f t="shared" si="10"/>
        <v/>
      </c>
      <c r="L147" s="226" t="str">
        <f t="shared" si="11"/>
        <v/>
      </c>
      <c r="M147" s="223" t="str">
        <f t="shared" si="12"/>
        <v/>
      </c>
      <c r="N147" s="237" t="str">
        <f t="shared" si="13"/>
        <v/>
      </c>
      <c r="O147" s="189"/>
      <c r="P147" s="261"/>
      <c r="Q147" s="189"/>
    </row>
    <row r="148" spans="2:17">
      <c r="B148" s="186"/>
      <c r="C148" s="187"/>
      <c r="D148" s="189"/>
      <c r="E148" s="225"/>
      <c r="F148" s="248"/>
      <c r="G148" s="190"/>
      <c r="H148" s="226" t="str">
        <f t="shared" si="14"/>
        <v/>
      </c>
      <c r="I148" s="240"/>
      <c r="J148" s="240"/>
      <c r="K148" s="226" t="str">
        <f t="shared" si="10"/>
        <v/>
      </c>
      <c r="L148" s="226" t="str">
        <f t="shared" si="11"/>
        <v/>
      </c>
      <c r="M148" s="223" t="str">
        <f t="shared" si="12"/>
        <v/>
      </c>
      <c r="N148" s="237" t="str">
        <f t="shared" si="13"/>
        <v/>
      </c>
      <c r="O148" s="189"/>
      <c r="P148" s="261"/>
      <c r="Q148" s="189"/>
    </row>
    <row r="149" spans="2:17">
      <c r="B149" s="186"/>
      <c r="C149" s="187"/>
      <c r="D149" s="189"/>
      <c r="E149" s="225"/>
      <c r="F149" s="248"/>
      <c r="G149" s="190"/>
      <c r="H149" s="226" t="str">
        <f t="shared" si="14"/>
        <v/>
      </c>
      <c r="I149" s="240"/>
      <c r="J149" s="240"/>
      <c r="K149" s="226" t="str">
        <f t="shared" si="10"/>
        <v/>
      </c>
      <c r="L149" s="226" t="str">
        <f t="shared" si="11"/>
        <v/>
      </c>
      <c r="M149" s="223" t="str">
        <f t="shared" si="12"/>
        <v/>
      </c>
      <c r="N149" s="237" t="str">
        <f t="shared" si="13"/>
        <v/>
      </c>
      <c r="O149" s="189"/>
      <c r="P149" s="261"/>
      <c r="Q149" s="189"/>
    </row>
    <row r="150" spans="2:17">
      <c r="B150" s="186"/>
      <c r="C150" s="187"/>
      <c r="D150" s="189"/>
      <c r="E150" s="225"/>
      <c r="F150" s="248"/>
      <c r="G150" s="190"/>
      <c r="H150" s="226" t="str">
        <f t="shared" si="14"/>
        <v/>
      </c>
      <c r="I150" s="240"/>
      <c r="J150" s="240"/>
      <c r="K150" s="226" t="str">
        <f t="shared" si="10"/>
        <v/>
      </c>
      <c r="L150" s="226" t="str">
        <f t="shared" si="11"/>
        <v/>
      </c>
      <c r="M150" s="223" t="str">
        <f t="shared" si="12"/>
        <v/>
      </c>
      <c r="N150" s="237" t="str">
        <f t="shared" si="13"/>
        <v/>
      </c>
      <c r="O150" s="189"/>
      <c r="P150" s="261"/>
      <c r="Q150" s="189"/>
    </row>
    <row r="151" spans="2:17">
      <c r="B151" s="186"/>
      <c r="C151" s="187"/>
      <c r="D151" s="189"/>
      <c r="E151" s="225"/>
      <c r="F151" s="248"/>
      <c r="G151" s="190"/>
      <c r="H151" s="226" t="str">
        <f t="shared" si="14"/>
        <v/>
      </c>
      <c r="I151" s="240"/>
      <c r="J151" s="240"/>
      <c r="K151" s="226" t="str">
        <f t="shared" si="10"/>
        <v/>
      </c>
      <c r="L151" s="226" t="str">
        <f t="shared" si="11"/>
        <v/>
      </c>
      <c r="M151" s="223" t="str">
        <f t="shared" si="12"/>
        <v/>
      </c>
      <c r="N151" s="237" t="str">
        <f t="shared" si="13"/>
        <v/>
      </c>
      <c r="O151" s="189"/>
      <c r="P151" s="261"/>
      <c r="Q151" s="189"/>
    </row>
    <row r="152" spans="2:17">
      <c r="B152" s="186"/>
      <c r="C152" s="187"/>
      <c r="D152" s="189"/>
      <c r="E152" s="225"/>
      <c r="F152" s="248"/>
      <c r="G152" s="190"/>
      <c r="H152" s="226" t="str">
        <f t="shared" si="14"/>
        <v/>
      </c>
      <c r="I152" s="240"/>
      <c r="J152" s="240"/>
      <c r="K152" s="226" t="str">
        <f t="shared" si="10"/>
        <v/>
      </c>
      <c r="L152" s="226" t="str">
        <f t="shared" si="11"/>
        <v/>
      </c>
      <c r="M152" s="223" t="str">
        <f t="shared" si="12"/>
        <v/>
      </c>
      <c r="N152" s="237" t="str">
        <f t="shared" si="13"/>
        <v/>
      </c>
      <c r="O152" s="189"/>
      <c r="P152" s="261"/>
      <c r="Q152" s="189"/>
    </row>
    <row r="153" spans="2:17">
      <c r="B153" s="186"/>
      <c r="C153" s="187"/>
      <c r="D153" s="189"/>
      <c r="E153" s="225"/>
      <c r="F153" s="248"/>
      <c r="G153" s="190"/>
      <c r="H153" s="226" t="str">
        <f t="shared" si="14"/>
        <v/>
      </c>
      <c r="I153" s="240"/>
      <c r="J153" s="240"/>
      <c r="K153" s="226" t="str">
        <f t="shared" si="10"/>
        <v/>
      </c>
      <c r="L153" s="226" t="str">
        <f t="shared" si="11"/>
        <v/>
      </c>
      <c r="M153" s="223" t="str">
        <f t="shared" si="12"/>
        <v/>
      </c>
      <c r="N153" s="237" t="str">
        <f t="shared" si="13"/>
        <v/>
      </c>
      <c r="O153" s="189"/>
      <c r="P153" s="261"/>
      <c r="Q153" s="189"/>
    </row>
    <row r="154" spans="2:17">
      <c r="B154" s="186"/>
      <c r="C154" s="187"/>
      <c r="D154" s="189"/>
      <c r="E154" s="225"/>
      <c r="F154" s="248"/>
      <c r="G154" s="190"/>
      <c r="H154" s="226" t="str">
        <f t="shared" si="14"/>
        <v/>
      </c>
      <c r="I154" s="240"/>
      <c r="J154" s="240"/>
      <c r="K154" s="226" t="str">
        <f t="shared" si="10"/>
        <v/>
      </c>
      <c r="L154" s="226" t="str">
        <f t="shared" si="11"/>
        <v/>
      </c>
      <c r="M154" s="223" t="str">
        <f t="shared" si="12"/>
        <v/>
      </c>
      <c r="N154" s="237" t="str">
        <f t="shared" si="13"/>
        <v/>
      </c>
      <c r="O154" s="189"/>
      <c r="P154" s="261"/>
      <c r="Q154" s="189"/>
    </row>
    <row r="155" spans="2:17">
      <c r="B155" s="186"/>
      <c r="C155" s="187"/>
      <c r="D155" s="189"/>
      <c r="E155" s="225"/>
      <c r="F155" s="248"/>
      <c r="G155" s="190"/>
      <c r="H155" s="226" t="str">
        <f t="shared" si="14"/>
        <v/>
      </c>
      <c r="I155" s="240"/>
      <c r="J155" s="240"/>
      <c r="K155" s="226" t="str">
        <f t="shared" si="10"/>
        <v/>
      </c>
      <c r="L155" s="226" t="str">
        <f t="shared" si="11"/>
        <v/>
      </c>
      <c r="M155" s="223" t="str">
        <f t="shared" si="12"/>
        <v/>
      </c>
      <c r="N155" s="237" t="str">
        <f t="shared" si="13"/>
        <v/>
      </c>
      <c r="O155" s="121"/>
      <c r="P155" s="205"/>
      <c r="Q155" s="189"/>
    </row>
    <row r="156" spans="2:17">
      <c r="B156" s="186"/>
      <c r="C156" s="187"/>
      <c r="D156" s="189"/>
      <c r="E156" s="225"/>
      <c r="F156" s="248"/>
      <c r="G156" s="190"/>
      <c r="H156" s="226" t="str">
        <f t="shared" si="14"/>
        <v/>
      </c>
      <c r="I156" s="240"/>
      <c r="J156" s="240"/>
      <c r="K156" s="226" t="str">
        <f t="shared" ref="K156:K169" si="15">IF(AND(F156="",G156="",I156="",J156=""),"",K155+I156-J156)</f>
        <v/>
      </c>
      <c r="L156" s="226" t="str">
        <f t="shared" ref="L156:L169" si="16">IF(M156="","",(G156+J156+M156))</f>
        <v/>
      </c>
      <c r="M156" s="223" t="str">
        <f t="shared" ref="M156:M169" si="17">IF(AND(G156="",J156=""),"",IF(OR(E156="講師謝金",E156="業務謝金"),IF(N156=2,INT((INT((G156+J156)/0.8979)-1)*0.1021),INT(INT((G156+J156)/0.8979)*0.1021)),IF(OR(E156="業務手当",E156="役員報酬"),IF(N156=2,INT((INT((G156+J156)/0.96937)-1)*0.030631),INT(INT((G156+J156)/0.96937)*0.03063)),"")))</f>
        <v/>
      </c>
      <c r="N156" s="237" t="str">
        <f t="shared" ref="N156:N169" si="18">IF(AND(G156="",J156=""),"",IF(OR(E156="講師謝金",E156="業務謝金"),INT((G156+J156)/0.8979)-INT((G156+J156-1)/0.8979),IF(OR(E156="業務手当",E156="役員報酬"),INT((G156+J156)/0.96937)-INT((G156+J156-1)/0.96937),"")))</f>
        <v/>
      </c>
      <c r="O156" s="121"/>
      <c r="P156" s="205"/>
      <c r="Q156" s="189"/>
    </row>
    <row r="157" spans="2:17">
      <c r="B157" s="186"/>
      <c r="C157" s="187"/>
      <c r="D157" s="189"/>
      <c r="E157" s="225"/>
      <c r="F157" s="248"/>
      <c r="G157" s="190"/>
      <c r="H157" s="226" t="str">
        <f t="shared" si="14"/>
        <v/>
      </c>
      <c r="I157" s="240"/>
      <c r="J157" s="240"/>
      <c r="K157" s="226" t="str">
        <f t="shared" si="15"/>
        <v/>
      </c>
      <c r="L157" s="226" t="str">
        <f t="shared" si="16"/>
        <v/>
      </c>
      <c r="M157" s="223" t="str">
        <f t="shared" si="17"/>
        <v/>
      </c>
      <c r="N157" s="237" t="str">
        <f t="shared" si="18"/>
        <v/>
      </c>
      <c r="O157" s="189"/>
      <c r="P157" s="261"/>
      <c r="Q157" s="189"/>
    </row>
    <row r="158" spans="2:17">
      <c r="B158" s="186"/>
      <c r="C158" s="187"/>
      <c r="D158" s="189"/>
      <c r="E158" s="225"/>
      <c r="F158" s="248"/>
      <c r="G158" s="190"/>
      <c r="H158" s="226" t="str">
        <f t="shared" si="14"/>
        <v/>
      </c>
      <c r="I158" s="240"/>
      <c r="J158" s="240"/>
      <c r="K158" s="226" t="str">
        <f t="shared" si="15"/>
        <v/>
      </c>
      <c r="L158" s="226" t="str">
        <f t="shared" si="16"/>
        <v/>
      </c>
      <c r="M158" s="223" t="str">
        <f t="shared" si="17"/>
        <v/>
      </c>
      <c r="N158" s="237" t="str">
        <f t="shared" si="18"/>
        <v/>
      </c>
      <c r="O158" s="189"/>
      <c r="P158" s="261"/>
      <c r="Q158" s="189"/>
    </row>
    <row r="159" spans="2:17">
      <c r="B159" s="186"/>
      <c r="C159" s="187"/>
      <c r="D159" s="189"/>
      <c r="E159" s="225"/>
      <c r="F159" s="248"/>
      <c r="G159" s="190"/>
      <c r="H159" s="226" t="str">
        <f t="shared" si="14"/>
        <v/>
      </c>
      <c r="I159" s="240"/>
      <c r="J159" s="240"/>
      <c r="K159" s="226" t="str">
        <f t="shared" si="15"/>
        <v/>
      </c>
      <c r="L159" s="226" t="str">
        <f t="shared" si="16"/>
        <v/>
      </c>
      <c r="M159" s="223" t="str">
        <f t="shared" si="17"/>
        <v/>
      </c>
      <c r="N159" s="237" t="str">
        <f t="shared" si="18"/>
        <v/>
      </c>
      <c r="O159" s="189"/>
      <c r="P159" s="261"/>
      <c r="Q159" s="189"/>
    </row>
    <row r="160" spans="2:17">
      <c r="B160" s="186"/>
      <c r="C160" s="187"/>
      <c r="D160" s="189"/>
      <c r="E160" s="225"/>
      <c r="F160" s="248"/>
      <c r="G160" s="190"/>
      <c r="H160" s="226" t="str">
        <f t="shared" si="14"/>
        <v/>
      </c>
      <c r="I160" s="240"/>
      <c r="J160" s="240"/>
      <c r="K160" s="226" t="str">
        <f t="shared" si="15"/>
        <v/>
      </c>
      <c r="L160" s="226" t="str">
        <f t="shared" si="16"/>
        <v/>
      </c>
      <c r="M160" s="223" t="str">
        <f t="shared" si="17"/>
        <v/>
      </c>
      <c r="N160" s="237" t="str">
        <f t="shared" si="18"/>
        <v/>
      </c>
      <c r="O160" s="189"/>
      <c r="P160" s="261"/>
      <c r="Q160" s="189"/>
    </row>
    <row r="161" spans="2:17">
      <c r="B161" s="186"/>
      <c r="C161" s="187"/>
      <c r="D161" s="189"/>
      <c r="E161" s="225"/>
      <c r="F161" s="257"/>
      <c r="G161" s="190"/>
      <c r="H161" s="226" t="str">
        <f t="shared" si="14"/>
        <v/>
      </c>
      <c r="I161" s="240"/>
      <c r="J161" s="240"/>
      <c r="K161" s="226" t="str">
        <f t="shared" si="15"/>
        <v/>
      </c>
      <c r="L161" s="226" t="str">
        <f t="shared" si="16"/>
        <v/>
      </c>
      <c r="M161" s="223" t="str">
        <f t="shared" si="17"/>
        <v/>
      </c>
      <c r="N161" s="237" t="str">
        <f t="shared" si="18"/>
        <v/>
      </c>
      <c r="O161" s="189"/>
      <c r="P161" s="261"/>
      <c r="Q161" s="189"/>
    </row>
    <row r="162" spans="2:17">
      <c r="B162" s="186"/>
      <c r="C162" s="187"/>
      <c r="D162" s="189"/>
      <c r="E162" s="225"/>
      <c r="F162" s="257"/>
      <c r="G162" s="190"/>
      <c r="H162" s="226" t="str">
        <f t="shared" si="14"/>
        <v/>
      </c>
      <c r="I162" s="240"/>
      <c r="J162" s="240"/>
      <c r="K162" s="226" t="str">
        <f t="shared" si="15"/>
        <v/>
      </c>
      <c r="L162" s="226" t="str">
        <f t="shared" si="16"/>
        <v/>
      </c>
      <c r="M162" s="223" t="str">
        <f t="shared" si="17"/>
        <v/>
      </c>
      <c r="N162" s="237" t="str">
        <f t="shared" si="18"/>
        <v/>
      </c>
      <c r="O162" s="189"/>
      <c r="P162" s="261"/>
      <c r="Q162" s="189"/>
    </row>
    <row r="163" spans="2:17">
      <c r="B163" s="186"/>
      <c r="C163" s="187"/>
      <c r="D163" s="189"/>
      <c r="E163" s="225"/>
      <c r="F163" s="257"/>
      <c r="G163" s="190"/>
      <c r="H163" s="226" t="str">
        <f t="shared" si="14"/>
        <v/>
      </c>
      <c r="I163" s="240"/>
      <c r="J163" s="240"/>
      <c r="K163" s="226" t="str">
        <f t="shared" si="15"/>
        <v/>
      </c>
      <c r="L163" s="226" t="str">
        <f t="shared" si="16"/>
        <v/>
      </c>
      <c r="M163" s="223" t="str">
        <f t="shared" si="17"/>
        <v/>
      </c>
      <c r="N163" s="237" t="str">
        <f t="shared" si="18"/>
        <v/>
      </c>
      <c r="O163" s="189"/>
      <c r="P163" s="261"/>
      <c r="Q163" s="189"/>
    </row>
    <row r="164" spans="2:17">
      <c r="B164" s="186"/>
      <c r="C164" s="187"/>
      <c r="D164" s="189"/>
      <c r="E164" s="225"/>
      <c r="F164" s="257"/>
      <c r="G164" s="190"/>
      <c r="H164" s="226" t="str">
        <f t="shared" si="14"/>
        <v/>
      </c>
      <c r="I164" s="240"/>
      <c r="J164" s="240"/>
      <c r="K164" s="226" t="str">
        <f t="shared" si="15"/>
        <v/>
      </c>
      <c r="L164" s="226" t="str">
        <f t="shared" si="16"/>
        <v/>
      </c>
      <c r="M164" s="223" t="str">
        <f t="shared" si="17"/>
        <v/>
      </c>
      <c r="N164" s="237" t="str">
        <f t="shared" si="18"/>
        <v/>
      </c>
      <c r="O164" s="189"/>
      <c r="P164" s="261"/>
      <c r="Q164" s="189"/>
    </row>
    <row r="165" spans="2:17">
      <c r="B165" s="186"/>
      <c r="C165" s="187"/>
      <c r="D165" s="189"/>
      <c r="E165" s="225"/>
      <c r="F165" s="257"/>
      <c r="G165" s="190"/>
      <c r="H165" s="226" t="str">
        <f t="shared" si="14"/>
        <v/>
      </c>
      <c r="I165" s="240"/>
      <c r="J165" s="240"/>
      <c r="K165" s="226" t="str">
        <f t="shared" si="15"/>
        <v/>
      </c>
      <c r="L165" s="226" t="str">
        <f t="shared" si="16"/>
        <v/>
      </c>
      <c r="M165" s="223" t="str">
        <f t="shared" si="17"/>
        <v/>
      </c>
      <c r="N165" s="237" t="str">
        <f t="shared" si="18"/>
        <v/>
      </c>
      <c r="O165" s="189"/>
      <c r="P165" s="261"/>
      <c r="Q165" s="189"/>
    </row>
    <row r="166" spans="2:17">
      <c r="B166" s="186"/>
      <c r="C166" s="187"/>
      <c r="D166" s="189"/>
      <c r="E166" s="225"/>
      <c r="F166" s="257"/>
      <c r="G166" s="190"/>
      <c r="H166" s="226" t="str">
        <f t="shared" si="14"/>
        <v/>
      </c>
      <c r="I166" s="240"/>
      <c r="J166" s="240"/>
      <c r="K166" s="226" t="str">
        <f t="shared" si="15"/>
        <v/>
      </c>
      <c r="L166" s="226" t="str">
        <f t="shared" si="16"/>
        <v/>
      </c>
      <c r="M166" s="223" t="str">
        <f t="shared" si="17"/>
        <v/>
      </c>
      <c r="N166" s="237" t="str">
        <f t="shared" si="18"/>
        <v/>
      </c>
      <c r="O166" s="189"/>
      <c r="P166" s="261"/>
      <c r="Q166" s="189"/>
    </row>
    <row r="167" spans="2:17">
      <c r="B167" s="186"/>
      <c r="C167" s="187"/>
      <c r="D167" s="189"/>
      <c r="E167" s="225"/>
      <c r="F167" s="257"/>
      <c r="G167" s="190"/>
      <c r="H167" s="226" t="str">
        <f t="shared" si="14"/>
        <v/>
      </c>
      <c r="I167" s="240"/>
      <c r="J167" s="240"/>
      <c r="K167" s="226" t="str">
        <f t="shared" si="15"/>
        <v/>
      </c>
      <c r="L167" s="226" t="str">
        <f t="shared" si="16"/>
        <v/>
      </c>
      <c r="M167" s="223" t="str">
        <f t="shared" si="17"/>
        <v/>
      </c>
      <c r="N167" s="237" t="str">
        <f t="shared" si="18"/>
        <v/>
      </c>
      <c r="O167" s="189"/>
      <c r="P167" s="261"/>
      <c r="Q167" s="189"/>
    </row>
    <row r="168" spans="2:17">
      <c r="B168" s="186"/>
      <c r="C168" s="187"/>
      <c r="D168" s="189"/>
      <c r="E168" s="225"/>
      <c r="F168" s="248"/>
      <c r="G168" s="190"/>
      <c r="H168" s="226" t="str">
        <f t="shared" si="14"/>
        <v/>
      </c>
      <c r="I168" s="240"/>
      <c r="J168" s="240"/>
      <c r="K168" s="226" t="str">
        <f t="shared" si="15"/>
        <v/>
      </c>
      <c r="L168" s="226" t="str">
        <f t="shared" si="16"/>
        <v/>
      </c>
      <c r="M168" s="223" t="str">
        <f t="shared" si="17"/>
        <v/>
      </c>
      <c r="N168" s="237" t="str">
        <f t="shared" si="18"/>
        <v/>
      </c>
      <c r="O168" s="189"/>
      <c r="P168" s="261"/>
      <c r="Q168" s="189"/>
    </row>
    <row r="169" spans="2:17">
      <c r="B169" s="186"/>
      <c r="C169" s="187"/>
      <c r="D169" s="189"/>
      <c r="E169" s="225"/>
      <c r="F169" s="248"/>
      <c r="G169" s="248"/>
      <c r="H169" s="226" t="str">
        <f t="shared" si="14"/>
        <v/>
      </c>
      <c r="I169" s="240"/>
      <c r="J169" s="240"/>
      <c r="K169" s="226" t="str">
        <f t="shared" si="15"/>
        <v/>
      </c>
      <c r="L169" s="226" t="str">
        <f t="shared" si="16"/>
        <v/>
      </c>
      <c r="M169" s="223" t="str">
        <f t="shared" si="17"/>
        <v/>
      </c>
      <c r="N169" s="237" t="str">
        <f t="shared" si="18"/>
        <v/>
      </c>
      <c r="O169" s="189"/>
      <c r="P169" s="261"/>
      <c r="Q169" s="189"/>
    </row>
    <row r="170" spans="2:17">
      <c r="D170" s="207"/>
    </row>
    <row r="171" spans="2:17">
      <c r="D171" s="207"/>
      <c r="O171" s="255"/>
    </row>
    <row r="172" spans="2:17" s="207" customFormat="1">
      <c r="B172" s="208"/>
      <c r="C172" s="209"/>
      <c r="D172" s="147"/>
      <c r="E172" s="147"/>
      <c r="F172" s="210"/>
      <c r="G172" s="210"/>
      <c r="H172" s="210"/>
      <c r="I172" s="210"/>
      <c r="J172" s="210"/>
      <c r="K172" s="210"/>
      <c r="L172" s="210"/>
      <c r="M172" s="210"/>
      <c r="N172" s="147"/>
      <c r="O172" s="147"/>
      <c r="P172" s="211"/>
      <c r="Q172" s="147"/>
    </row>
    <row r="174" spans="2:17">
      <c r="F174" s="640" t="s">
        <v>142</v>
      </c>
      <c r="G174" s="641"/>
      <c r="H174" s="642"/>
      <c r="I174" s="640" t="s">
        <v>144</v>
      </c>
      <c r="J174" s="641"/>
      <c r="K174" s="642"/>
      <c r="L174" s="264"/>
      <c r="M174" s="267" t="s">
        <v>172</v>
      </c>
      <c r="P174" s="147"/>
    </row>
    <row r="175" spans="2:17">
      <c r="E175" s="265" t="s">
        <v>200</v>
      </c>
      <c r="F175" s="248">
        <f>SUBTOTAL(109,F6:F169)</f>
        <v>487000</v>
      </c>
      <c r="G175" s="248">
        <f>SUBTOTAL(109,G6:G169)</f>
        <v>406064</v>
      </c>
      <c r="H175" s="248">
        <f>F175-G175</f>
        <v>80936</v>
      </c>
      <c r="I175" s="248">
        <f>SUBTOTAL(109,I6:I169)</f>
        <v>340850</v>
      </c>
      <c r="J175" s="248">
        <f>SUBTOTAL(109,J6:J169)</f>
        <v>319030</v>
      </c>
      <c r="K175" s="248">
        <f>I175-J175</f>
        <v>21820</v>
      </c>
      <c r="L175" s="248"/>
      <c r="M175" s="248">
        <f>SUBTOTAL(109,M6:M169)</f>
        <v>7668</v>
      </c>
      <c r="P175" s="147"/>
    </row>
    <row r="176" spans="2:17">
      <c r="F176" s="229"/>
      <c r="G176" s="229"/>
      <c r="H176" s="229"/>
      <c r="I176" s="229"/>
      <c r="J176" s="229"/>
      <c r="K176" s="229"/>
      <c r="L176" s="229"/>
      <c r="M176" s="229"/>
      <c r="P176" s="147"/>
    </row>
    <row r="177" spans="5:16">
      <c r="E177" s="265" t="s">
        <v>250</v>
      </c>
      <c r="F177" s="248">
        <f>F175+I175</f>
        <v>827850</v>
      </c>
      <c r="G177" s="248">
        <f>G175+J175</f>
        <v>725094</v>
      </c>
      <c r="H177" s="248">
        <f>H175+K175</f>
        <v>102756</v>
      </c>
      <c r="I177" s="229"/>
      <c r="J177" s="229"/>
      <c r="K177" s="147"/>
      <c r="L177" s="268" t="s">
        <v>251</v>
      </c>
      <c r="M177" s="269">
        <f>G177+M175</f>
        <v>732762</v>
      </c>
      <c r="P177" s="147"/>
    </row>
    <row r="178" spans="5:16">
      <c r="F178" s="266" t="s">
        <v>252</v>
      </c>
      <c r="G178" s="266" t="s">
        <v>253</v>
      </c>
      <c r="H178" s="266" t="s">
        <v>254</v>
      </c>
      <c r="P178" s="147"/>
    </row>
  </sheetData>
  <autoFilter ref="B5:Q169" xr:uid="{00000000-0009-0000-0000-000005000000}"/>
  <mergeCells count="4">
    <mergeCell ref="C1:F1"/>
    <mergeCell ref="F174:H174"/>
    <mergeCell ref="I174:K174"/>
    <mergeCell ref="L2:Q3"/>
  </mergeCells>
  <phoneticPr fontId="53"/>
  <conditionalFormatting sqref="N6:N169">
    <cfRule type="cellIs" dxfId="8" priority="1" operator="equal">
      <formula>2</formula>
    </cfRule>
  </conditionalFormatting>
  <dataValidations count="1">
    <dataValidation type="list" allowBlank="1" showInputMessage="1" showErrorMessage="1" sqref="H2" xr:uid="{00000000-0002-0000-0500-000000000000}">
      <formula1>"謝金,業務・役員"</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1000000}">
          <x14:formula1>
            <xm:f>'勘定科目表 '!$J$3:$J$35</xm:f>
          </x14:formula1>
          <xm:sqref>E6:E169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X26"/>
  <sheetViews>
    <sheetView workbookViewId="0">
      <selection activeCell="B3" sqref="B3"/>
    </sheetView>
  </sheetViews>
  <sheetFormatPr defaultColWidth="9" defaultRowHeight="13.5"/>
  <cols>
    <col min="1" max="1" width="2" customWidth="1"/>
    <col min="2" max="2" width="12" customWidth="1"/>
    <col min="4" max="4" width="17" customWidth="1"/>
    <col min="5" max="5" width="16.875" customWidth="1"/>
    <col min="14" max="14" width="4.875" customWidth="1"/>
    <col min="15" max="15" width="17.375" customWidth="1"/>
    <col min="16" max="16" width="11" customWidth="1"/>
    <col min="17" max="17" width="16.5" customWidth="1"/>
  </cols>
  <sheetData>
    <row r="2" spans="2:24" ht="18">
      <c r="B2" s="183" t="s">
        <v>238</v>
      </c>
      <c r="C2" s="183" t="s">
        <v>239</v>
      </c>
      <c r="D2" s="184" t="s">
        <v>240</v>
      </c>
      <c r="E2" s="184" t="s">
        <v>27</v>
      </c>
      <c r="F2" s="185" t="s">
        <v>241</v>
      </c>
      <c r="G2" s="185" t="s">
        <v>242</v>
      </c>
      <c r="H2" s="185" t="s">
        <v>243</v>
      </c>
      <c r="I2" s="185" t="s">
        <v>244</v>
      </c>
      <c r="J2" s="185" t="s">
        <v>245</v>
      </c>
      <c r="K2" s="185" t="s">
        <v>246</v>
      </c>
      <c r="L2" s="185" t="s">
        <v>232</v>
      </c>
      <c r="M2" s="197" t="s">
        <v>320</v>
      </c>
      <c r="N2" s="198" t="s">
        <v>247</v>
      </c>
      <c r="O2" s="184" t="s">
        <v>321</v>
      </c>
      <c r="P2" s="199" t="s">
        <v>248</v>
      </c>
      <c r="Q2" s="184" t="s">
        <v>322</v>
      </c>
    </row>
    <row r="3" spans="2:24" s="182" customFormat="1">
      <c r="B3" s="186"/>
      <c r="C3" s="187"/>
      <c r="D3" s="188"/>
      <c r="E3" s="189"/>
      <c r="F3" s="190"/>
      <c r="G3" s="190"/>
      <c r="H3" s="191"/>
      <c r="I3" s="191"/>
      <c r="J3" s="191"/>
      <c r="K3" s="191"/>
      <c r="L3" s="191"/>
      <c r="M3" s="200"/>
      <c r="N3" s="201"/>
      <c r="O3" s="188"/>
      <c r="P3" s="202"/>
      <c r="Q3" s="194"/>
    </row>
    <row r="4" spans="2:24" s="182" customFormat="1">
      <c r="B4" s="186"/>
      <c r="C4" s="187"/>
      <c r="D4" s="188"/>
      <c r="E4" s="189"/>
      <c r="F4" s="190"/>
      <c r="G4" s="190"/>
      <c r="H4" s="191"/>
      <c r="I4" s="191"/>
      <c r="J4" s="191"/>
      <c r="K4" s="191"/>
      <c r="L4" s="191"/>
      <c r="M4" s="200"/>
      <c r="N4" s="201"/>
      <c r="O4" s="188"/>
      <c r="P4" s="202"/>
      <c r="Q4" s="194"/>
    </row>
    <row r="5" spans="2:24" s="182" customFormat="1">
      <c r="B5" s="186"/>
      <c r="C5" s="187"/>
      <c r="D5" s="188"/>
      <c r="E5" s="189"/>
      <c r="F5" s="190"/>
      <c r="G5" s="190"/>
      <c r="H5" s="191"/>
      <c r="I5" s="191"/>
      <c r="J5" s="191"/>
      <c r="K5" s="191"/>
      <c r="L5" s="191"/>
      <c r="M5" s="200"/>
      <c r="N5" s="201"/>
      <c r="O5" s="188"/>
      <c r="P5" s="202"/>
      <c r="Q5" s="194"/>
    </row>
    <row r="6" spans="2:24" s="182" customFormat="1">
      <c r="B6" s="186"/>
      <c r="C6" s="187"/>
      <c r="D6" s="188"/>
      <c r="E6" s="189"/>
      <c r="F6" s="190"/>
      <c r="G6" s="190"/>
      <c r="H6" s="191"/>
      <c r="I6" s="191"/>
      <c r="J6" s="191"/>
      <c r="K6" s="191"/>
      <c r="L6" s="191"/>
      <c r="M6" s="200"/>
      <c r="N6" s="201"/>
      <c r="O6" s="188"/>
      <c r="P6" s="202"/>
      <c r="Q6" s="194"/>
    </row>
    <row r="7" spans="2:24" s="182" customFormat="1">
      <c r="B7" s="186"/>
      <c r="C7" s="187"/>
      <c r="D7" s="188"/>
      <c r="E7" s="189"/>
      <c r="F7" s="190"/>
      <c r="G7" s="190"/>
      <c r="H7" s="191"/>
      <c r="I7" s="191"/>
      <c r="J7" s="191"/>
      <c r="K7" s="191"/>
      <c r="L7" s="191"/>
      <c r="M7" s="200"/>
      <c r="N7" s="201"/>
      <c r="O7" s="188"/>
      <c r="P7" s="202"/>
      <c r="Q7" s="194"/>
      <c r="V7" s="206"/>
    </row>
    <row r="8" spans="2:24" s="182" customFormat="1">
      <c r="B8" s="186"/>
      <c r="C8" s="187"/>
      <c r="D8" s="188"/>
      <c r="E8" s="189"/>
      <c r="F8" s="190"/>
      <c r="G8" s="190"/>
      <c r="H8" s="191"/>
      <c r="I8" s="191"/>
      <c r="J8" s="191"/>
      <c r="K8" s="191"/>
      <c r="L8" s="191"/>
      <c r="M8" s="200"/>
      <c r="N8" s="201"/>
      <c r="O8" s="188"/>
      <c r="P8" s="202"/>
      <c r="Q8" s="194"/>
      <c r="R8" s="206"/>
    </row>
    <row r="9" spans="2:24" s="182" customFormat="1" ht="13.5" customHeight="1">
      <c r="B9" s="186"/>
      <c r="C9" s="187"/>
      <c r="D9" s="188"/>
      <c r="E9" s="189"/>
      <c r="F9" s="190"/>
      <c r="G9" s="190"/>
      <c r="H9" s="191"/>
      <c r="I9" s="191"/>
      <c r="J9" s="191"/>
      <c r="K9" s="191"/>
      <c r="L9" s="191"/>
      <c r="M9" s="200"/>
      <c r="N9" s="201"/>
      <c r="O9" s="188"/>
      <c r="P9" s="202"/>
      <c r="Q9" s="194"/>
      <c r="R9" s="206"/>
    </row>
    <row r="10" spans="2:24" s="182" customFormat="1">
      <c r="B10" s="186"/>
      <c r="C10" s="187"/>
      <c r="D10" s="188"/>
      <c r="E10" s="189"/>
      <c r="F10" s="190"/>
      <c r="G10" s="190"/>
      <c r="H10" s="191"/>
      <c r="I10" s="191"/>
      <c r="J10" s="191"/>
      <c r="K10" s="191"/>
      <c r="L10" s="191"/>
      <c r="M10" s="200"/>
      <c r="N10" s="201"/>
      <c r="O10" s="188"/>
      <c r="P10" s="202"/>
      <c r="Q10" s="194"/>
      <c r="R10" s="206"/>
    </row>
    <row r="11" spans="2:24" s="182" customFormat="1">
      <c r="B11" s="186"/>
      <c r="C11" s="187"/>
      <c r="D11" s="188"/>
      <c r="E11" s="189"/>
      <c r="F11" s="190"/>
      <c r="G11" s="190"/>
      <c r="H11" s="191"/>
      <c r="I11" s="191"/>
      <c r="J11" s="191"/>
      <c r="K11" s="191"/>
      <c r="L11" s="191"/>
      <c r="M11" s="200"/>
      <c r="N11" s="201"/>
      <c r="O11" s="188"/>
      <c r="P11" s="202"/>
      <c r="Q11" s="194"/>
      <c r="R11" s="206"/>
    </row>
    <row r="12" spans="2:24" s="182" customFormat="1">
      <c r="B12" s="186"/>
      <c r="C12" s="187"/>
      <c r="D12" s="188"/>
      <c r="E12" s="189"/>
      <c r="F12" s="190"/>
      <c r="G12" s="190"/>
      <c r="H12" s="191"/>
      <c r="I12" s="191"/>
      <c r="J12" s="191"/>
      <c r="K12" s="191"/>
      <c r="L12" s="191"/>
      <c r="M12" s="200"/>
      <c r="N12" s="201"/>
      <c r="O12" s="203"/>
      <c r="P12" s="204"/>
      <c r="Q12" s="194"/>
      <c r="R12" s="206"/>
      <c r="X12" s="206"/>
    </row>
    <row r="13" spans="2:24" s="182" customFormat="1">
      <c r="B13" s="192"/>
      <c r="C13" s="193"/>
      <c r="D13" s="194"/>
      <c r="E13" s="194"/>
      <c r="F13" s="195"/>
      <c r="G13" s="195"/>
      <c r="H13" s="196"/>
      <c r="I13" s="196"/>
      <c r="J13" s="196"/>
      <c r="K13" s="196"/>
      <c r="L13" s="196"/>
      <c r="M13" s="196"/>
      <c r="N13" s="196"/>
      <c r="O13" s="194"/>
      <c r="P13" s="205"/>
      <c r="Q13" s="194"/>
      <c r="R13" s="206"/>
    </row>
    <row r="14" spans="2:24" s="182" customFormat="1">
      <c r="B14" s="192"/>
      <c r="C14" s="193"/>
      <c r="D14" s="194"/>
      <c r="E14" s="194"/>
      <c r="F14" s="195"/>
      <c r="G14" s="195"/>
      <c r="H14" s="196"/>
      <c r="I14" s="196"/>
      <c r="J14" s="196"/>
      <c r="K14" s="196"/>
      <c r="L14" s="196"/>
      <c r="M14" s="196"/>
      <c r="N14" s="196"/>
      <c r="O14" s="194"/>
      <c r="P14" s="205"/>
      <c r="Q14" s="194"/>
      <c r="R14" s="206"/>
    </row>
    <row r="15" spans="2:24" s="182" customFormat="1">
      <c r="B15" s="192"/>
      <c r="C15" s="193"/>
      <c r="D15" s="194"/>
      <c r="E15" s="194"/>
      <c r="F15" s="195"/>
      <c r="G15" s="195"/>
      <c r="H15" s="196"/>
      <c r="I15" s="196"/>
      <c r="J15" s="196"/>
      <c r="K15" s="196"/>
      <c r="L15" s="196"/>
      <c r="M15" s="196"/>
      <c r="N15" s="196"/>
      <c r="O15" s="194"/>
      <c r="P15" s="205"/>
      <c r="Q15" s="194"/>
      <c r="R15" s="206"/>
    </row>
    <row r="16" spans="2:24" s="182" customFormat="1">
      <c r="B16" s="192"/>
      <c r="C16" s="193"/>
      <c r="D16" s="194"/>
      <c r="E16" s="194"/>
      <c r="F16" s="195"/>
      <c r="G16" s="195"/>
      <c r="H16" s="196"/>
      <c r="I16" s="196"/>
      <c r="J16" s="196"/>
      <c r="K16" s="196"/>
      <c r="L16" s="196"/>
      <c r="M16" s="196"/>
      <c r="N16" s="196"/>
      <c r="O16" s="194"/>
      <c r="P16" s="205"/>
      <c r="Q16" s="194"/>
      <c r="R16" s="206"/>
    </row>
    <row r="17" spans="2:18" s="182" customFormat="1">
      <c r="B17" s="192"/>
      <c r="C17" s="193"/>
      <c r="D17" s="194"/>
      <c r="E17" s="194"/>
      <c r="F17" s="195"/>
      <c r="G17" s="195"/>
      <c r="H17" s="196"/>
      <c r="I17" s="196"/>
      <c r="J17" s="196"/>
      <c r="K17" s="196"/>
      <c r="L17" s="196"/>
      <c r="M17" s="196"/>
      <c r="N17" s="196"/>
      <c r="O17" s="194"/>
      <c r="P17" s="205"/>
      <c r="Q17" s="194"/>
      <c r="R17" s="206"/>
    </row>
    <row r="20" spans="2:18">
      <c r="B20">
        <v>1</v>
      </c>
      <c r="C20" t="s">
        <v>323</v>
      </c>
    </row>
    <row r="21" spans="2:18">
      <c r="B21">
        <v>2</v>
      </c>
      <c r="C21" t="s">
        <v>324</v>
      </c>
    </row>
    <row r="22" spans="2:18">
      <c r="B22">
        <v>3</v>
      </c>
      <c r="C22" t="s">
        <v>325</v>
      </c>
    </row>
    <row r="24" spans="2:18">
      <c r="B24" t="s">
        <v>326</v>
      </c>
    </row>
    <row r="25" spans="2:18">
      <c r="B25">
        <v>2</v>
      </c>
      <c r="C25" t="s">
        <v>327</v>
      </c>
    </row>
    <row r="26" spans="2:18">
      <c r="B26">
        <v>3</v>
      </c>
      <c r="C26" t="s">
        <v>328</v>
      </c>
    </row>
  </sheetData>
  <phoneticPr fontId="53"/>
  <conditionalFormatting sqref="N3:N12">
    <cfRule type="cellIs" dxfId="7" priority="1" operator="equal">
      <formula>2</formula>
    </cfRule>
  </conditionalFormatting>
  <pageMargins left="0.7" right="0.7" top="0.75" bottom="0.75" header="0.3" footer="0.3"/>
  <pageSetup paperSize="9"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'勘定科目表 '!$J$3:$J$35</xm:f>
          </x14:formula1>
          <xm:sqref>E3:E12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K29"/>
  <sheetViews>
    <sheetView zoomScale="88" zoomScaleNormal="88" workbookViewId="0">
      <selection activeCell="K3" sqref="K3"/>
    </sheetView>
  </sheetViews>
  <sheetFormatPr defaultColWidth="9" defaultRowHeight="13.5"/>
  <cols>
    <col min="2" max="2" width="9" style="153"/>
    <col min="3" max="3" width="10" style="153" customWidth="1"/>
    <col min="4" max="4" width="20" customWidth="1"/>
    <col min="5" max="5" width="12.625" style="123" customWidth="1"/>
    <col min="6" max="7" width="10.875" customWidth="1"/>
    <col min="8" max="10" width="10.875" style="154" customWidth="1"/>
    <col min="11" max="11" width="30.5" customWidth="1"/>
  </cols>
  <sheetData>
    <row r="2" spans="2:11" ht="15.95" customHeight="1">
      <c r="B2" s="645" t="s">
        <v>12</v>
      </c>
      <c r="C2" s="645"/>
      <c r="D2" s="645"/>
    </row>
    <row r="3" spans="2:11" ht="15.95" customHeight="1">
      <c r="E3"/>
      <c r="F3" s="155" t="s">
        <v>329</v>
      </c>
      <c r="G3" s="646" t="s">
        <v>27</v>
      </c>
      <c r="H3" s="647"/>
      <c r="J3" s="173" t="s">
        <v>330</v>
      </c>
      <c r="K3" s="174"/>
    </row>
    <row r="4" spans="2:11" ht="15.95" customHeight="1">
      <c r="B4" s="156"/>
      <c r="C4" t="s">
        <v>331</v>
      </c>
      <c r="D4" s="157"/>
      <c r="E4"/>
      <c r="F4" s="158" t="s">
        <v>332</v>
      </c>
      <c r="G4" s="648" t="s">
        <v>333</v>
      </c>
      <c r="H4" s="649"/>
      <c r="J4" s="175" t="s">
        <v>334</v>
      </c>
      <c r="K4" s="176"/>
    </row>
    <row r="5" spans="2:11" ht="15.95" customHeight="1">
      <c r="B5" s="159"/>
      <c r="C5" s="153" t="s">
        <v>335</v>
      </c>
      <c r="E5"/>
      <c r="F5" s="160" t="s">
        <v>336</v>
      </c>
      <c r="G5" s="650" t="s">
        <v>337</v>
      </c>
      <c r="H5" s="651"/>
      <c r="J5" s="177" t="s">
        <v>338</v>
      </c>
      <c r="K5" s="178"/>
    </row>
    <row r="6" spans="2:11" ht="14.1" customHeight="1"/>
    <row r="7" spans="2:11" s="119" customFormat="1" ht="18.95" customHeight="1">
      <c r="B7" s="161" t="s">
        <v>339</v>
      </c>
      <c r="C7" s="162" t="s">
        <v>340</v>
      </c>
      <c r="D7" s="163" t="s">
        <v>330</v>
      </c>
      <c r="E7" s="163" t="s">
        <v>341</v>
      </c>
      <c r="F7" s="163" t="s">
        <v>329</v>
      </c>
      <c r="G7" s="163" t="s">
        <v>27</v>
      </c>
      <c r="H7" s="137" t="s">
        <v>232</v>
      </c>
      <c r="I7" s="137" t="s">
        <v>233</v>
      </c>
      <c r="J7" s="137" t="s">
        <v>234</v>
      </c>
      <c r="K7" s="179" t="s">
        <v>239</v>
      </c>
    </row>
    <row r="8" spans="2:11" s="119" customFormat="1" ht="18.95" customHeight="1">
      <c r="B8" s="164" t="str">
        <f>IF(C8="","",CONCATENATE(MONTH(C8),"月"))</f>
        <v/>
      </c>
      <c r="C8" s="165" t="str">
        <f>IF(源泉入力シート!B3="","",源泉入力シート!B3)</f>
        <v/>
      </c>
      <c r="D8" s="138" t="str">
        <f>IF(C8="","",$K$3)</f>
        <v/>
      </c>
      <c r="E8" s="166" t="str">
        <f>IF(源泉入力シート!O3="","",(源泉入力シート!O3))</f>
        <v/>
      </c>
      <c r="F8" s="138" t="str">
        <f>IF(G8="","",IF(OR(G8="講師謝金",G8="業務謝金"),"報酬","給与"))</f>
        <v/>
      </c>
      <c r="G8" s="138" t="str">
        <f>IF(源泉入力シート!E3="","",源泉入力シート!E3)</f>
        <v/>
      </c>
      <c r="H8" s="167" t="str">
        <f>IF(源泉入力シート!L3="","",源泉入力シート!L3)</f>
        <v/>
      </c>
      <c r="I8" s="167" t="str">
        <f>IF(AND(源泉入力シート!G3="",源泉入力シート!J3=""),"",源泉入力シート!G3+源泉入力シート!J3)</f>
        <v/>
      </c>
      <c r="J8" s="167" t="str">
        <f>IF(源泉入力シート!M3="","",源泉入力シート!M3)</f>
        <v/>
      </c>
      <c r="K8" s="180" t="str">
        <f>IF(源泉入力シート!C3="","",源泉入力シート!C3)</f>
        <v/>
      </c>
    </row>
    <row r="9" spans="2:11" s="119" customFormat="1" ht="18.95" customHeight="1">
      <c r="B9" s="164" t="str">
        <f t="shared" ref="B9:B22" si="0">IF(C9="","",CONCATENATE(MONTH(C9),"月"))</f>
        <v/>
      </c>
      <c r="C9" s="165" t="str">
        <f>IF(源泉入力シート!B4="","",源泉入力シート!B4)</f>
        <v/>
      </c>
      <c r="D9" s="138" t="str">
        <f>IF(C9="","",$K$3)</f>
        <v/>
      </c>
      <c r="E9" s="166" t="str">
        <f>IF(源泉入力シート!O4="","",(源泉入力シート!O4))</f>
        <v/>
      </c>
      <c r="F9" s="138" t="str">
        <f t="shared" ref="F9:F22" si="1">IF(G9="","",IF(OR(G9="講師謝金",G9="業務謝金"),"報酬","給与"))</f>
        <v/>
      </c>
      <c r="G9" s="138" t="str">
        <f>IF(源泉入力シート!E4="","",源泉入力シート!E4)</f>
        <v/>
      </c>
      <c r="H9" s="167" t="str">
        <f>IF(源泉入力シート!L4="","",源泉入力シート!L4)</f>
        <v/>
      </c>
      <c r="I9" s="167" t="str">
        <f>IF(AND(源泉入力シート!G4="",源泉入力シート!J4=""),"",源泉入力シート!G4+源泉入力シート!J4)</f>
        <v/>
      </c>
      <c r="J9" s="167" t="str">
        <f>IF(源泉入力シート!M4="","",源泉入力シート!M4)</f>
        <v/>
      </c>
      <c r="K9" s="180" t="str">
        <f>IF(源泉入力シート!C4="","",源泉入力シート!C4)</f>
        <v/>
      </c>
    </row>
    <row r="10" spans="2:11" ht="18.95" customHeight="1">
      <c r="B10" s="164" t="str">
        <f t="shared" si="0"/>
        <v/>
      </c>
      <c r="C10" s="165" t="str">
        <f>IF(源泉入力シート!B5="","",源泉入力シート!B5)</f>
        <v/>
      </c>
      <c r="D10" s="138" t="str">
        <f t="shared" ref="D10:D22" si="2">IF(C10="","",$K$3)</f>
        <v/>
      </c>
      <c r="E10" s="166" t="str">
        <f>IF(源泉入力シート!O5="","",(源泉入力シート!O5))</f>
        <v/>
      </c>
      <c r="F10" s="138" t="str">
        <f t="shared" si="1"/>
        <v/>
      </c>
      <c r="G10" s="138" t="str">
        <f>IF(源泉入力シート!E5="","",源泉入力シート!E5)</f>
        <v/>
      </c>
      <c r="H10" s="167" t="str">
        <f>IF(源泉入力シート!L5="","",源泉入力シート!L5)</f>
        <v/>
      </c>
      <c r="I10" s="167" t="str">
        <f>IF(AND(源泉入力シート!G5="",源泉入力シート!J5=""),"",源泉入力シート!G5+源泉入力シート!J5)</f>
        <v/>
      </c>
      <c r="J10" s="167" t="str">
        <f>IF(源泉入力シート!M5="","",源泉入力シート!M5)</f>
        <v/>
      </c>
      <c r="K10" s="180" t="str">
        <f>IF(源泉入力シート!C5="","",源泉入力シート!C5)</f>
        <v/>
      </c>
    </row>
    <row r="11" spans="2:11" ht="18.95" customHeight="1">
      <c r="B11" s="164" t="str">
        <f t="shared" si="0"/>
        <v/>
      </c>
      <c r="C11" s="165" t="str">
        <f>IF(源泉入力シート!B6="","",源泉入力シート!B6)</f>
        <v/>
      </c>
      <c r="D11" s="138" t="str">
        <f t="shared" si="2"/>
        <v/>
      </c>
      <c r="E11" s="166" t="str">
        <f>IF(源泉入力シート!O6="","",(源泉入力シート!O6))</f>
        <v/>
      </c>
      <c r="F11" s="138" t="str">
        <f t="shared" si="1"/>
        <v/>
      </c>
      <c r="G11" s="138" t="str">
        <f>IF(源泉入力シート!E6="","",源泉入力シート!E6)</f>
        <v/>
      </c>
      <c r="H11" s="167" t="str">
        <f>IF(源泉入力シート!L6="","",源泉入力シート!L6)</f>
        <v/>
      </c>
      <c r="I11" s="167" t="str">
        <f>IF(AND(源泉入力シート!G6="",源泉入力シート!J6=""),"",源泉入力シート!G6+源泉入力シート!J6)</f>
        <v/>
      </c>
      <c r="J11" s="167" t="str">
        <f>IF(源泉入力シート!M6="","",源泉入力シート!M6)</f>
        <v/>
      </c>
      <c r="K11" s="180" t="str">
        <f>IF(源泉入力シート!C6="","",源泉入力シート!C6)</f>
        <v/>
      </c>
    </row>
    <row r="12" spans="2:11" ht="18.95" customHeight="1">
      <c r="B12" s="164" t="str">
        <f t="shared" si="0"/>
        <v/>
      </c>
      <c r="C12" s="165" t="str">
        <f>IF(源泉入力シート!B7="","",源泉入力シート!B7)</f>
        <v/>
      </c>
      <c r="D12" s="138" t="str">
        <f t="shared" si="2"/>
        <v/>
      </c>
      <c r="E12" s="166" t="str">
        <f>IF(源泉入力シート!O7="","",(源泉入力シート!O7))</f>
        <v/>
      </c>
      <c r="F12" s="138" t="str">
        <f t="shared" si="1"/>
        <v/>
      </c>
      <c r="G12" s="138" t="str">
        <f>IF(源泉入力シート!E7="","",源泉入力シート!E7)</f>
        <v/>
      </c>
      <c r="H12" s="167" t="str">
        <f>IF(源泉入力シート!L7="","",源泉入力シート!L7)</f>
        <v/>
      </c>
      <c r="I12" s="167" t="str">
        <f>IF(AND(源泉入力シート!G7="",源泉入力シート!J7=""),"",源泉入力シート!G7+源泉入力シート!J7)</f>
        <v/>
      </c>
      <c r="J12" s="167" t="str">
        <f>IF(源泉入力シート!M7="","",源泉入力シート!M7)</f>
        <v/>
      </c>
      <c r="K12" s="180" t="str">
        <f>IF(源泉入力シート!C7="","",源泉入力シート!C7)</f>
        <v/>
      </c>
    </row>
    <row r="13" spans="2:11" ht="18.95" customHeight="1">
      <c r="B13" s="164" t="str">
        <f t="shared" si="0"/>
        <v/>
      </c>
      <c r="C13" s="165" t="str">
        <f>IF(源泉入力シート!B8="","",源泉入力シート!B8)</f>
        <v/>
      </c>
      <c r="D13" s="138" t="str">
        <f t="shared" si="2"/>
        <v/>
      </c>
      <c r="E13" s="166" t="str">
        <f>IF(源泉入力シート!O8="","",(源泉入力シート!O8))</f>
        <v/>
      </c>
      <c r="F13" s="138" t="str">
        <f t="shared" si="1"/>
        <v/>
      </c>
      <c r="G13" s="138" t="str">
        <f>IF(源泉入力シート!E8="","",源泉入力シート!E8)</f>
        <v/>
      </c>
      <c r="H13" s="167" t="str">
        <f>IF(源泉入力シート!L8="","",源泉入力シート!L8)</f>
        <v/>
      </c>
      <c r="I13" s="167" t="str">
        <f>IF(AND(源泉入力シート!G8="",源泉入力シート!J8=""),"",源泉入力シート!G8+源泉入力シート!J8)</f>
        <v/>
      </c>
      <c r="J13" s="167" t="str">
        <f>IF(源泉入力シート!M8="","",源泉入力シート!M8)</f>
        <v/>
      </c>
      <c r="K13" s="180" t="str">
        <f>IF(源泉入力シート!C8="","",源泉入力シート!C8)</f>
        <v/>
      </c>
    </row>
    <row r="14" spans="2:11" ht="18.95" customHeight="1">
      <c r="B14" s="164" t="str">
        <f t="shared" si="0"/>
        <v/>
      </c>
      <c r="C14" s="165" t="str">
        <f>IF(源泉入力シート!B9="","",源泉入力シート!B9)</f>
        <v/>
      </c>
      <c r="D14" s="138" t="str">
        <f t="shared" si="2"/>
        <v/>
      </c>
      <c r="E14" s="166" t="str">
        <f>IF(源泉入力シート!O9="","",(源泉入力シート!O9))</f>
        <v/>
      </c>
      <c r="F14" s="138" t="str">
        <f t="shared" si="1"/>
        <v/>
      </c>
      <c r="G14" s="138" t="str">
        <f>IF(源泉入力シート!E9="","",源泉入力シート!E9)</f>
        <v/>
      </c>
      <c r="H14" s="167" t="str">
        <f>IF(源泉入力シート!L9="","",源泉入力シート!L9)</f>
        <v/>
      </c>
      <c r="I14" s="167" t="str">
        <f>IF(AND(源泉入力シート!G9="",源泉入力シート!J9=""),"",源泉入力シート!G9+源泉入力シート!J9)</f>
        <v/>
      </c>
      <c r="J14" s="167" t="str">
        <f>IF(源泉入力シート!M9="","",源泉入力シート!M9)</f>
        <v/>
      </c>
      <c r="K14" s="180" t="str">
        <f>IF(源泉入力シート!C9="","",源泉入力シート!C9)</f>
        <v/>
      </c>
    </row>
    <row r="15" spans="2:11" ht="18.95" customHeight="1">
      <c r="B15" s="164" t="str">
        <f t="shared" si="0"/>
        <v/>
      </c>
      <c r="C15" s="165" t="str">
        <f>IF(源泉入力シート!B10="","",源泉入力シート!B10)</f>
        <v/>
      </c>
      <c r="D15" s="138" t="str">
        <f t="shared" si="2"/>
        <v/>
      </c>
      <c r="E15" s="166" t="str">
        <f>IF(源泉入力シート!O10="","",(源泉入力シート!O10))</f>
        <v/>
      </c>
      <c r="F15" s="138" t="str">
        <f t="shared" si="1"/>
        <v/>
      </c>
      <c r="G15" s="138" t="str">
        <f>IF(源泉入力シート!E10="","",源泉入力シート!E10)</f>
        <v/>
      </c>
      <c r="H15" s="167" t="str">
        <f>IF(源泉入力シート!L10="","",源泉入力シート!L10)</f>
        <v/>
      </c>
      <c r="I15" s="167" t="str">
        <f>IF(AND(源泉入力シート!G10="",源泉入力シート!J10=""),"",源泉入力シート!G10+源泉入力シート!J10)</f>
        <v/>
      </c>
      <c r="J15" s="167" t="str">
        <f>IF(源泉入力シート!M10="","",源泉入力シート!M10)</f>
        <v/>
      </c>
      <c r="K15" s="180" t="str">
        <f>IF(源泉入力シート!C10="","",源泉入力シート!C10)</f>
        <v/>
      </c>
    </row>
    <row r="16" spans="2:11" ht="18.95" customHeight="1">
      <c r="B16" s="164" t="str">
        <f t="shared" si="0"/>
        <v/>
      </c>
      <c r="C16" s="165" t="str">
        <f>IF(源泉入力シート!B11="","",源泉入力シート!B11)</f>
        <v/>
      </c>
      <c r="D16" s="138" t="str">
        <f t="shared" si="2"/>
        <v/>
      </c>
      <c r="E16" s="166" t="str">
        <f>IF(源泉入力シート!O11="","",(源泉入力シート!O11))</f>
        <v/>
      </c>
      <c r="F16" s="138" t="str">
        <f t="shared" si="1"/>
        <v/>
      </c>
      <c r="G16" s="138" t="str">
        <f>IF(源泉入力シート!E11="","",源泉入力シート!E11)</f>
        <v/>
      </c>
      <c r="H16" s="167" t="str">
        <f>IF(源泉入力シート!L11="","",源泉入力シート!L11)</f>
        <v/>
      </c>
      <c r="I16" s="167" t="str">
        <f>IF(AND(源泉入力シート!G11="",源泉入力シート!J11=""),"",源泉入力シート!G11+源泉入力シート!J11)</f>
        <v/>
      </c>
      <c r="J16" s="167" t="str">
        <f>IF(源泉入力シート!M11="","",源泉入力シート!M11)</f>
        <v/>
      </c>
      <c r="K16" s="180" t="str">
        <f>IF(源泉入力シート!C11="","",源泉入力シート!C11)</f>
        <v/>
      </c>
    </row>
    <row r="17" spans="2:11" ht="18.95" customHeight="1">
      <c r="B17" s="164" t="str">
        <f t="shared" si="0"/>
        <v/>
      </c>
      <c r="C17" s="165" t="str">
        <f>IF(源泉入力シート!B12="","",源泉入力シート!B12)</f>
        <v/>
      </c>
      <c r="D17" s="138" t="str">
        <f t="shared" si="2"/>
        <v/>
      </c>
      <c r="E17" s="166" t="str">
        <f>IF(源泉入力シート!O12="","",(源泉入力シート!O12))</f>
        <v/>
      </c>
      <c r="F17" s="138" t="str">
        <f t="shared" si="1"/>
        <v/>
      </c>
      <c r="G17" s="138" t="str">
        <f>IF(源泉入力シート!E12="","",源泉入力シート!E12)</f>
        <v/>
      </c>
      <c r="H17" s="167" t="str">
        <f>IF(源泉入力シート!L12="","",源泉入力シート!L12)</f>
        <v/>
      </c>
      <c r="I17" s="167" t="str">
        <f>IF(AND(源泉入力シート!G12="",源泉入力シート!J12=""),"",源泉入力シート!G12+源泉入力シート!J12)</f>
        <v/>
      </c>
      <c r="J17" s="167" t="str">
        <f>IF(源泉入力シート!M12="","",源泉入力シート!M12)</f>
        <v/>
      </c>
      <c r="K17" s="180" t="str">
        <f>IF(源泉入力シート!C12="","",源泉入力シート!C12)</f>
        <v/>
      </c>
    </row>
    <row r="18" spans="2:11" ht="18.95" customHeight="1">
      <c r="B18" s="164" t="str">
        <f t="shared" si="0"/>
        <v/>
      </c>
      <c r="C18" s="165" t="str">
        <f>IF(源泉入力シート!B13="","",源泉入力シート!B13)</f>
        <v/>
      </c>
      <c r="D18" s="138" t="str">
        <f t="shared" si="2"/>
        <v/>
      </c>
      <c r="E18" s="166" t="str">
        <f>IF(源泉入力シート!O13="","",(源泉入力シート!O13))</f>
        <v/>
      </c>
      <c r="F18" s="138" t="str">
        <f t="shared" si="1"/>
        <v/>
      </c>
      <c r="G18" s="138" t="str">
        <f>IF(源泉入力シート!E13="","",源泉入力シート!E13)</f>
        <v/>
      </c>
      <c r="H18" s="167" t="str">
        <f>IF(源泉入力シート!L13="","",源泉入力シート!L13)</f>
        <v/>
      </c>
      <c r="I18" s="167" t="str">
        <f>IF(AND(源泉入力シート!G13="",源泉入力シート!J13=""),"",源泉入力シート!G13+源泉入力シート!J13)</f>
        <v/>
      </c>
      <c r="J18" s="167" t="str">
        <f>IF(源泉入力シート!M13="","",源泉入力シート!M13)</f>
        <v/>
      </c>
      <c r="K18" s="180" t="str">
        <f>IF(源泉入力シート!C13="","",源泉入力シート!C13)</f>
        <v/>
      </c>
    </row>
    <row r="19" spans="2:11" ht="18.95" customHeight="1">
      <c r="B19" s="164" t="str">
        <f t="shared" si="0"/>
        <v/>
      </c>
      <c r="C19" s="165" t="str">
        <f>IF(源泉入力シート!B14="","",源泉入力シート!B14)</f>
        <v/>
      </c>
      <c r="D19" s="138" t="str">
        <f t="shared" si="2"/>
        <v/>
      </c>
      <c r="E19" s="166" t="str">
        <f>IF(源泉入力シート!O14="","",(源泉入力シート!O14))</f>
        <v/>
      </c>
      <c r="F19" s="138" t="str">
        <f t="shared" si="1"/>
        <v/>
      </c>
      <c r="G19" s="138" t="str">
        <f>IF(源泉入力シート!E14="","",源泉入力シート!E14)</f>
        <v/>
      </c>
      <c r="H19" s="167" t="str">
        <f>IF(源泉入力シート!L14="","",源泉入力シート!L14)</f>
        <v/>
      </c>
      <c r="I19" s="167" t="str">
        <f>IF(AND(源泉入力シート!G14="",源泉入力シート!J14=""),"",源泉入力シート!G14+源泉入力シート!J14)</f>
        <v/>
      </c>
      <c r="J19" s="167" t="str">
        <f>IF(源泉入力シート!M14="","",源泉入力シート!M14)</f>
        <v/>
      </c>
      <c r="K19" s="180" t="str">
        <f>IF(源泉入力シート!C14="","",源泉入力シート!C14)</f>
        <v/>
      </c>
    </row>
    <row r="20" spans="2:11" ht="18.95" customHeight="1">
      <c r="B20" s="164" t="str">
        <f t="shared" si="0"/>
        <v/>
      </c>
      <c r="C20" s="165" t="str">
        <f>IF(源泉入力シート!B15="","",源泉入力シート!B15)</f>
        <v/>
      </c>
      <c r="D20" s="138" t="str">
        <f t="shared" si="2"/>
        <v/>
      </c>
      <c r="E20" s="166" t="str">
        <f>IF(源泉入力シート!O15="","",(源泉入力シート!O15))</f>
        <v/>
      </c>
      <c r="F20" s="138" t="str">
        <f t="shared" si="1"/>
        <v/>
      </c>
      <c r="G20" s="138" t="str">
        <f>IF(源泉入力シート!E15="","",源泉入力シート!E15)</f>
        <v/>
      </c>
      <c r="H20" s="167" t="str">
        <f>IF(源泉入力シート!L15="","",源泉入力シート!L15)</f>
        <v/>
      </c>
      <c r="I20" s="167" t="str">
        <f>IF(AND(源泉入力シート!G15="",源泉入力シート!J15=""),"",源泉入力シート!G15+源泉入力シート!J15)</f>
        <v/>
      </c>
      <c r="J20" s="167" t="str">
        <f>IF(源泉入力シート!M15="","",源泉入力シート!M15)</f>
        <v/>
      </c>
      <c r="K20" s="180" t="str">
        <f>IF(源泉入力シート!C15="","",源泉入力シート!C15)</f>
        <v/>
      </c>
    </row>
    <row r="21" spans="2:11" ht="18.95" customHeight="1">
      <c r="B21" s="164" t="str">
        <f t="shared" si="0"/>
        <v/>
      </c>
      <c r="C21" s="165" t="str">
        <f>IF(源泉入力シート!B16="","",源泉入力シート!B16)</f>
        <v/>
      </c>
      <c r="D21" s="138" t="str">
        <f t="shared" si="2"/>
        <v/>
      </c>
      <c r="E21" s="166" t="str">
        <f>IF(源泉入力シート!O16="","",(源泉入力シート!O16))</f>
        <v/>
      </c>
      <c r="F21" s="138" t="str">
        <f t="shared" si="1"/>
        <v/>
      </c>
      <c r="G21" s="138" t="str">
        <f>IF(源泉入力シート!E16="","",源泉入力シート!E16)</f>
        <v/>
      </c>
      <c r="H21" s="167" t="str">
        <f>IF(源泉入力シート!L16="","",源泉入力シート!L16)</f>
        <v/>
      </c>
      <c r="I21" s="167" t="str">
        <f>IF(AND(源泉入力シート!G16="",源泉入力シート!J16=""),"",源泉入力シート!G16+源泉入力シート!J16)</f>
        <v/>
      </c>
      <c r="J21" s="167" t="str">
        <f>IF(源泉入力シート!M16="","",源泉入力シート!M16)</f>
        <v/>
      </c>
      <c r="K21" s="180" t="str">
        <f>IF(源泉入力シート!C16="","",源泉入力シート!C16)</f>
        <v/>
      </c>
    </row>
    <row r="22" spans="2:11" ht="18.95" customHeight="1">
      <c r="B22" s="164" t="str">
        <f t="shared" si="0"/>
        <v/>
      </c>
      <c r="C22" s="165" t="str">
        <f>IF(源泉入力シート!B17="","",源泉入力シート!B17)</f>
        <v/>
      </c>
      <c r="D22" s="138" t="str">
        <f t="shared" si="2"/>
        <v/>
      </c>
      <c r="E22" s="166" t="str">
        <f>IF(源泉入力シート!O17="","",(源泉入力シート!O17))</f>
        <v/>
      </c>
      <c r="F22" s="138" t="str">
        <f t="shared" si="1"/>
        <v/>
      </c>
      <c r="G22" s="138" t="str">
        <f>IF(源泉入力シート!E17="","",源泉入力シート!E17)</f>
        <v/>
      </c>
      <c r="H22" s="167" t="str">
        <f>IF(源泉入力シート!L17="","",源泉入力シート!L17)</f>
        <v/>
      </c>
      <c r="I22" s="167" t="str">
        <f>IF(AND(源泉入力シート!G17="",源泉入力シート!J17=""),"",源泉入力シート!G17+源泉入力シート!J17)</f>
        <v/>
      </c>
      <c r="J22" s="167" t="str">
        <f>IF(源泉入力シート!M17="","",源泉入力シート!M17)</f>
        <v/>
      </c>
      <c r="K22" s="180" t="str">
        <f>IF(源泉入力シート!C17="","",源泉入力シート!C17)</f>
        <v/>
      </c>
    </row>
    <row r="23" spans="2:11" ht="18.95" customHeight="1">
      <c r="B23" s="168"/>
      <c r="C23" s="169"/>
      <c r="D23" s="170"/>
      <c r="E23" s="171"/>
      <c r="F23" s="170"/>
      <c r="G23" s="163" t="s">
        <v>200</v>
      </c>
      <c r="H23" s="172">
        <f>SUBTOTAL(109,H8:H22)</f>
        <v>0</v>
      </c>
      <c r="I23" s="172">
        <f t="shared" ref="I23:J23" si="3">SUBTOTAL(109,I8:I22)</f>
        <v>0</v>
      </c>
      <c r="J23" s="172">
        <f t="shared" si="3"/>
        <v>0</v>
      </c>
      <c r="K23" s="181"/>
    </row>
    <row r="26" spans="2:11">
      <c r="E26" s="119"/>
      <c r="G26" s="154"/>
    </row>
    <row r="27" spans="2:11">
      <c r="E27" s="119"/>
      <c r="F27" s="154"/>
      <c r="G27" s="154"/>
    </row>
    <row r="28" spans="2:11">
      <c r="E28" s="119"/>
      <c r="F28" s="154"/>
      <c r="G28" s="154"/>
    </row>
    <row r="29" spans="2:11">
      <c r="E29" s="119"/>
      <c r="F29" s="154"/>
      <c r="G29" s="154"/>
    </row>
  </sheetData>
  <autoFilter ref="B7:K22" xr:uid="{00000000-0009-0000-0000-000007000000}"/>
  <mergeCells count="4">
    <mergeCell ref="B2:D2"/>
    <mergeCell ref="G3:H3"/>
    <mergeCell ref="G4:H4"/>
    <mergeCell ref="G5:H5"/>
  </mergeCells>
  <phoneticPr fontId="53"/>
  <dataValidations count="3">
    <dataValidation type="list" allowBlank="1" showInputMessage="1" showErrorMessage="1" sqref="K3" xr:uid="{00000000-0002-0000-0700-000000000000}">
      <formula1>"管理部門,野外県外,野外県内,緑を楽しむ講座・習志野,緑を楽しむ講座・千葉,緑を楽しむ講座・柏,FICの森,SU講座,受験支援ｾﾐﾅｰ,子ども樹木博士,受託事業部,北総部会,南総部会"</formula1>
    </dataValidation>
    <dataValidation type="list" allowBlank="1" showInputMessage="1" showErrorMessage="1" sqref="D23" xr:uid="{00000000-0002-0000-0700-000001000000}">
      <formula1>"管理部門,野外県外,野外県内,FICの森,SU講座,受験支援ｾﾐﾅｰ,子ども樹木博士,受託事業部,北総部会,南総部会,緑を楽しむ講座・習志野,緑を楽しむ講座・千葉,緑を楽しむ講座・柏"</formula1>
    </dataValidation>
    <dataValidation type="list" allowBlank="1" showInputMessage="1" showErrorMessage="1" sqref="F23" xr:uid="{00000000-0002-0000-0700-000002000000}">
      <formula1>"給与,報酬"</formula1>
    </dataValidation>
  </dataValidations>
  <pageMargins left="0.75" right="0.75" top="1" bottom="1" header="0.5" footer="0.5"/>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V80"/>
  <sheetViews>
    <sheetView tabSelected="1" topLeftCell="A28" workbookViewId="0">
      <selection activeCell="R14" sqref="R14"/>
    </sheetView>
  </sheetViews>
  <sheetFormatPr defaultColWidth="9" defaultRowHeight="13.5"/>
  <cols>
    <col min="1" max="1" width="3.625" customWidth="1"/>
    <col min="2" max="2" width="14.375" customWidth="1"/>
    <col min="3" max="3" width="18.375" customWidth="1"/>
    <col min="4" max="10" width="9.875" customWidth="1"/>
    <col min="11" max="11" width="3.5" customWidth="1"/>
    <col min="12" max="12" width="11.375" customWidth="1"/>
    <col min="13" max="13" width="16.25" customWidth="1"/>
    <col min="14" max="14" width="9.875" customWidth="1"/>
    <col min="15" max="15" width="14" customWidth="1"/>
    <col min="16" max="19" width="9.875" customWidth="1"/>
    <col min="21" max="21" width="15.625" customWidth="1"/>
  </cols>
  <sheetData>
    <row r="1" spans="2:10" ht="13.5" customHeight="1" thickBot="1">
      <c r="B1" s="120" t="s">
        <v>342</v>
      </c>
      <c r="C1" s="120"/>
    </row>
    <row r="2" spans="2:10" ht="13.5" customHeight="1" thickBot="1">
      <c r="B2" s="397" t="s">
        <v>554</v>
      </c>
      <c r="C2" s="398"/>
      <c r="E2" s="677" t="s">
        <v>344</v>
      </c>
      <c r="F2" s="677"/>
      <c r="G2" s="677"/>
      <c r="H2" s="399"/>
      <c r="I2" s="399"/>
      <c r="J2" s="399"/>
    </row>
    <row r="3" spans="2:10" ht="13.5" customHeight="1" thickBot="1">
      <c r="B3" s="530" t="s">
        <v>345</v>
      </c>
      <c r="C3" s="529"/>
      <c r="E3" s="677" t="s">
        <v>346</v>
      </c>
      <c r="F3" s="677"/>
      <c r="G3" s="677"/>
      <c r="H3" s="399"/>
      <c r="I3" s="399"/>
      <c r="J3" s="399"/>
    </row>
    <row r="4" spans="2:10" ht="13.5" customHeight="1">
      <c r="B4" s="120" t="s">
        <v>347</v>
      </c>
      <c r="C4" s="120"/>
    </row>
    <row r="5" spans="2:10" ht="13.5" customHeight="1">
      <c r="B5" s="668" t="s">
        <v>348</v>
      </c>
      <c r="C5" s="674"/>
      <c r="D5" s="678" t="s">
        <v>546</v>
      </c>
      <c r="E5" s="673"/>
      <c r="F5" s="673"/>
      <c r="G5" s="673"/>
      <c r="H5" s="673"/>
      <c r="I5" s="673"/>
      <c r="J5" s="673"/>
    </row>
    <row r="6" spans="2:10" ht="13.5" customHeight="1">
      <c r="B6" s="668" t="s">
        <v>349</v>
      </c>
      <c r="C6" s="674"/>
      <c r="D6" s="673"/>
      <c r="E6" s="673"/>
      <c r="F6" s="673"/>
      <c r="G6" s="673"/>
      <c r="H6" s="673"/>
      <c r="I6" s="673"/>
      <c r="J6" s="673"/>
    </row>
    <row r="7" spans="2:10" ht="13.5" customHeight="1">
      <c r="B7" s="668" t="s">
        <v>350</v>
      </c>
      <c r="C7" s="674"/>
      <c r="D7" s="679"/>
      <c r="E7" s="673"/>
      <c r="F7" s="673"/>
      <c r="G7" s="673"/>
      <c r="H7" s="673"/>
      <c r="I7" s="673"/>
      <c r="J7" s="673"/>
    </row>
    <row r="8" spans="2:10" ht="13.5" customHeight="1">
      <c r="B8" s="668" t="s">
        <v>351</v>
      </c>
      <c r="C8" s="674"/>
      <c r="D8" s="673"/>
      <c r="E8" s="673"/>
      <c r="F8" s="673"/>
      <c r="G8" s="673"/>
      <c r="H8" s="673"/>
      <c r="I8" s="673"/>
      <c r="J8" s="673"/>
    </row>
    <row r="9" spans="2:10" ht="13.5" customHeight="1">
      <c r="B9" s="668" t="s">
        <v>352</v>
      </c>
      <c r="C9" s="674"/>
      <c r="D9" s="673"/>
      <c r="E9" s="673"/>
      <c r="F9" s="673"/>
      <c r="G9" s="673"/>
      <c r="H9" s="673"/>
      <c r="I9" s="673"/>
      <c r="J9" s="673"/>
    </row>
    <row r="10" spans="2:10" ht="13.5" customHeight="1" thickBot="1">
      <c r="B10" s="660" t="s">
        <v>353</v>
      </c>
      <c r="C10" s="660"/>
      <c r="D10" s="661"/>
      <c r="E10" s="662"/>
      <c r="F10" s="662"/>
      <c r="G10" s="663"/>
      <c r="H10" s="531" t="s">
        <v>555</v>
      </c>
      <c r="I10" s="675"/>
      <c r="J10" s="676"/>
    </row>
    <row r="11" spans="2:10" ht="13.5" customHeight="1">
      <c r="B11" s="664" t="s">
        <v>354</v>
      </c>
      <c r="C11" s="665"/>
      <c r="D11" s="124"/>
      <c r="E11" s="666"/>
      <c r="F11" s="667"/>
      <c r="G11" s="667"/>
      <c r="H11" s="667"/>
      <c r="I11" s="667"/>
      <c r="J11" s="667"/>
    </row>
    <row r="12" spans="2:10" ht="15" customHeight="1" thickBot="1">
      <c r="B12" s="660" t="s">
        <v>355</v>
      </c>
      <c r="C12" s="668"/>
      <c r="D12" s="125"/>
      <c r="E12" s="669" t="s">
        <v>545</v>
      </c>
      <c r="F12" s="670"/>
      <c r="G12" s="670"/>
      <c r="H12" s="670"/>
      <c r="I12" s="670"/>
      <c r="J12" s="670"/>
    </row>
    <row r="13" spans="2:10" ht="13.5" customHeight="1">
      <c r="B13" s="664" t="s">
        <v>356</v>
      </c>
      <c r="C13" s="671"/>
      <c r="D13" s="672"/>
      <c r="E13" s="673"/>
      <c r="F13" s="673"/>
      <c r="G13" s="673"/>
      <c r="H13" s="673"/>
      <c r="I13" s="673"/>
      <c r="J13" s="673"/>
    </row>
    <row r="14" spans="2:10" ht="13.5" customHeight="1">
      <c r="B14" s="668" t="s">
        <v>357</v>
      </c>
      <c r="C14" s="674"/>
      <c r="D14" s="673"/>
      <c r="E14" s="673"/>
      <c r="F14" s="673"/>
      <c r="G14" s="673"/>
      <c r="H14" s="673"/>
      <c r="I14" s="673"/>
      <c r="J14" s="673"/>
    </row>
    <row r="15" spans="2:10" ht="13.5" customHeight="1">
      <c r="B15" s="668" t="s">
        <v>358</v>
      </c>
      <c r="C15" s="674"/>
      <c r="D15" s="673"/>
      <c r="E15" s="673"/>
      <c r="F15" s="673"/>
      <c r="G15" s="673"/>
      <c r="H15" s="673"/>
      <c r="I15" s="673"/>
      <c r="J15" s="673"/>
    </row>
    <row r="16" spans="2:10" ht="13.5" customHeight="1">
      <c r="B16" s="668" t="s">
        <v>359</v>
      </c>
      <c r="C16" s="674"/>
      <c r="D16" s="678" t="s">
        <v>549</v>
      </c>
      <c r="E16" s="673"/>
      <c r="F16" s="673"/>
      <c r="G16" s="673"/>
      <c r="H16" s="673"/>
      <c r="I16" s="673"/>
      <c r="J16" s="673"/>
    </row>
    <row r="17" spans="1:22" ht="13.5" customHeight="1">
      <c r="B17" s="668" t="s">
        <v>360</v>
      </c>
      <c r="C17" s="674"/>
      <c r="D17" s="692" t="s">
        <v>547</v>
      </c>
      <c r="E17" s="677"/>
      <c r="F17" s="677"/>
      <c r="G17" s="677"/>
      <c r="H17" s="677"/>
      <c r="I17" s="677"/>
      <c r="J17" s="677"/>
    </row>
    <row r="18" spans="1:22" ht="13.5" customHeight="1">
      <c r="B18" s="668" t="s">
        <v>363</v>
      </c>
      <c r="C18" s="674"/>
      <c r="D18" s="679"/>
      <c r="E18" s="673"/>
      <c r="F18" s="673"/>
      <c r="G18" s="673"/>
      <c r="H18" s="673"/>
      <c r="I18" s="673"/>
      <c r="J18" s="673"/>
    </row>
    <row r="19" spans="1:22" ht="13.5" customHeight="1">
      <c r="B19" s="668" t="s">
        <v>364</v>
      </c>
      <c r="C19" s="674"/>
      <c r="D19" s="673"/>
      <c r="E19" s="673"/>
      <c r="F19" s="673"/>
      <c r="G19" s="673"/>
      <c r="H19" s="673"/>
      <c r="I19" s="673"/>
      <c r="J19" s="673"/>
    </row>
    <row r="20" spans="1:22" ht="13.5" customHeight="1">
      <c r="B20" s="668" t="s">
        <v>365</v>
      </c>
      <c r="C20" s="674"/>
      <c r="D20" s="678" t="s">
        <v>553</v>
      </c>
      <c r="E20" s="673"/>
      <c r="F20" s="673"/>
      <c r="G20" s="673"/>
      <c r="H20" s="673"/>
      <c r="I20" s="673"/>
      <c r="J20" s="673"/>
      <c r="V20" s="119"/>
    </row>
    <row r="21" spans="1:22" ht="13.5" customHeight="1" thickBot="1"/>
    <row r="22" spans="1:22" ht="13.5" customHeight="1">
      <c r="D22" s="695" t="s">
        <v>472</v>
      </c>
      <c r="E22" s="696"/>
      <c r="F22" s="696"/>
      <c r="G22" s="696"/>
      <c r="H22" s="696"/>
      <c r="I22" s="697"/>
    </row>
    <row r="23" spans="1:22" ht="13.5" customHeight="1">
      <c r="B23" s="668" t="s">
        <v>366</v>
      </c>
      <c r="C23" s="674"/>
      <c r="D23" s="126"/>
      <c r="E23" s="126"/>
      <c r="F23" s="126"/>
      <c r="G23" s="126"/>
      <c r="H23" s="126"/>
      <c r="I23" s="126"/>
      <c r="J23" s="402"/>
    </row>
    <row r="24" spans="1:22" ht="13.5" customHeight="1" thickBot="1">
      <c r="B24" s="693" t="s">
        <v>471</v>
      </c>
      <c r="C24" s="698"/>
      <c r="D24" s="403"/>
      <c r="E24" s="403"/>
      <c r="F24" s="403"/>
      <c r="G24" s="403"/>
      <c r="H24" s="403"/>
      <c r="I24" s="403"/>
      <c r="J24" s="404"/>
      <c r="L24" t="s">
        <v>485</v>
      </c>
    </row>
    <row r="25" spans="1:22" ht="13.5" customHeight="1" thickBot="1">
      <c r="D25" s="212" t="s">
        <v>470</v>
      </c>
      <c r="L25" s="405" t="s">
        <v>486</v>
      </c>
      <c r="M25" s="406" t="s">
        <v>487</v>
      </c>
      <c r="N25" s="407" t="s">
        <v>488</v>
      </c>
      <c r="O25" s="407" t="s">
        <v>489</v>
      </c>
      <c r="P25" s="408" t="s">
        <v>490</v>
      </c>
      <c r="Q25" s="408" t="s">
        <v>232</v>
      </c>
      <c r="R25" s="408" t="s">
        <v>234</v>
      </c>
      <c r="S25" s="407" t="s">
        <v>491</v>
      </c>
      <c r="T25" s="142" t="s">
        <v>492</v>
      </c>
      <c r="U25" s="409" t="s">
        <v>493</v>
      </c>
    </row>
    <row r="26" spans="1:22" s="119" customFormat="1" ht="13.5" customHeight="1" thickBot="1">
      <c r="A26"/>
      <c r="B26"/>
      <c r="C26"/>
      <c r="D26"/>
      <c r="E26"/>
      <c r="F26"/>
      <c r="G26"/>
      <c r="H26"/>
      <c r="I26"/>
      <c r="J26"/>
      <c r="K26"/>
      <c r="L26" s="410" t="str">
        <f>IF(E30="","",I43)</f>
        <v/>
      </c>
      <c r="M26" s="411" t="str">
        <f>IF(E30="","",$C$2)</f>
        <v/>
      </c>
      <c r="N26" s="412"/>
      <c r="O26" s="411" t="str">
        <f>IF(E30="","","旅費交通費")</f>
        <v/>
      </c>
      <c r="P26" s="413" t="str">
        <f>IF(E30="","",E30)</f>
        <v/>
      </c>
      <c r="Q26" s="414"/>
      <c r="R26" s="414"/>
      <c r="S26" s="415" t="str">
        <f>IF(E30="","",E28)</f>
        <v/>
      </c>
      <c r="T26" s="415" t="str">
        <f>IF(E30="","",$C$3)</f>
        <v/>
      </c>
      <c r="U26" s="416" t="str">
        <f>IF(E30="","",CONCATENATE(E43,"、",G43))</f>
        <v/>
      </c>
      <c r="V26"/>
    </row>
    <row r="27" spans="1:22" ht="13.5" customHeight="1" thickBot="1">
      <c r="B27" s="120" t="s">
        <v>367</v>
      </c>
      <c r="C27" s="120"/>
      <c r="D27" s="422"/>
      <c r="E27" s="699" t="s">
        <v>494</v>
      </c>
      <c r="F27" s="700"/>
      <c r="G27" s="700"/>
      <c r="H27" s="700"/>
      <c r="I27" s="700"/>
      <c r="J27" s="701"/>
      <c r="K27" s="119"/>
      <c r="L27" s="417" t="str">
        <f>IF(F30="","",I45)</f>
        <v/>
      </c>
      <c r="M27" s="418" t="str">
        <f>IF(F30="","",$C$2)</f>
        <v/>
      </c>
      <c r="N27" s="121"/>
      <c r="O27" s="418" t="str">
        <f>IF(F30="","","旅費交通費")</f>
        <v/>
      </c>
      <c r="P27" s="419" t="str">
        <f>IF(F30="","",F30)</f>
        <v/>
      </c>
      <c r="Q27" s="385"/>
      <c r="R27" s="385"/>
      <c r="S27" s="420" t="str">
        <f>IF(F30="","",F28)</f>
        <v/>
      </c>
      <c r="T27" s="420" t="str">
        <f>IF(F30="","",$C$3)</f>
        <v/>
      </c>
      <c r="U27" s="421" t="str">
        <f>IF(F30="","",CONCATENATE(E46,"、",G46))</f>
        <v/>
      </c>
    </row>
    <row r="28" spans="1:22" ht="13.5" customHeight="1" thickBot="1">
      <c r="A28" s="119"/>
      <c r="B28" s="702"/>
      <c r="C28" s="702"/>
      <c r="D28" s="423" t="s">
        <v>368</v>
      </c>
      <c r="E28" s="424" t="str">
        <f>IF(D23="","",D23)</f>
        <v/>
      </c>
      <c r="F28" s="425" t="str">
        <f t="shared" ref="F28:J28" si="0">IF(E23="","",E23)</f>
        <v/>
      </c>
      <c r="G28" s="425" t="str">
        <f t="shared" si="0"/>
        <v/>
      </c>
      <c r="H28" s="425" t="str">
        <f t="shared" si="0"/>
        <v/>
      </c>
      <c r="I28" s="425" t="str">
        <f t="shared" si="0"/>
        <v/>
      </c>
      <c r="J28" s="426" t="str">
        <f t="shared" si="0"/>
        <v/>
      </c>
      <c r="L28" s="417" t="str">
        <f>IF(G30="","",I47)</f>
        <v/>
      </c>
      <c r="M28" s="418" t="str">
        <f>IF(G30="","",$C$2)</f>
        <v/>
      </c>
      <c r="N28" s="121"/>
      <c r="O28" s="418" t="str">
        <f>IF(G30="","","旅費交通費")</f>
        <v/>
      </c>
      <c r="P28" s="419" t="str">
        <f>IF(G30="","",G30)</f>
        <v/>
      </c>
      <c r="Q28" s="385"/>
      <c r="R28" s="385"/>
      <c r="S28" s="420" t="str">
        <f>IF(G30="","",G28)</f>
        <v/>
      </c>
      <c r="T28" s="420" t="str">
        <f>IF(G30="","",$C$3)</f>
        <v/>
      </c>
      <c r="U28" s="421" t="str">
        <f>IF(G30="","",CONCATENATE(E48,"、",G48))</f>
        <v/>
      </c>
    </row>
    <row r="29" spans="1:22" ht="13.5" customHeight="1">
      <c r="A29" s="427" t="s">
        <v>435</v>
      </c>
      <c r="B29" s="428" t="s">
        <v>433</v>
      </c>
      <c r="C29" s="429"/>
      <c r="D29" s="430">
        <f>D11+D12</f>
        <v>0</v>
      </c>
      <c r="E29" s="387"/>
      <c r="F29" s="388"/>
      <c r="G29" s="388"/>
      <c r="H29" s="388"/>
      <c r="I29" s="388"/>
      <c r="J29" s="431"/>
      <c r="L29" s="417" t="str">
        <f>IF(H30="","",I49)</f>
        <v/>
      </c>
      <c r="M29" s="418" t="str">
        <f>IF(H30="","",$C$2)</f>
        <v/>
      </c>
      <c r="N29" s="121"/>
      <c r="O29" s="418" t="str">
        <f>IF(H30="","","旅費交通費")</f>
        <v/>
      </c>
      <c r="P29" s="419" t="str">
        <f>IF(H30="","",H30)</f>
        <v/>
      </c>
      <c r="Q29" s="385"/>
      <c r="R29" s="385"/>
      <c r="S29" s="420" t="str">
        <f>IF(H30="","",H28)</f>
        <v/>
      </c>
      <c r="T29" s="420" t="str">
        <f>IF(H30="","",$C$3)</f>
        <v/>
      </c>
      <c r="U29" s="421" t="str">
        <f>IF(H30="","",CONCATENATE(E50,"、",G50))</f>
        <v/>
      </c>
    </row>
    <row r="30" spans="1:22" ht="13.5" customHeight="1">
      <c r="A30" s="730" t="s">
        <v>436</v>
      </c>
      <c r="B30" s="731" t="s">
        <v>444</v>
      </c>
      <c r="C30" s="732"/>
      <c r="D30" s="735">
        <f>SUM(E30:J31)</f>
        <v>0</v>
      </c>
      <c r="E30" s="432" t="str">
        <f>IF(D23="","",IF(OR(D24="C",D24="A",D24="S"),IF(H43="","",H43),""))</f>
        <v/>
      </c>
      <c r="F30" s="433" t="str">
        <f>IF(E23="","",IF(OR(E24="C",E24="A",E24="S"),IF(H45="","",H45),""))</f>
        <v/>
      </c>
      <c r="G30" s="433" t="str">
        <f>IF(F23="","",IF(OR(F24="C",F24="A",F24="S"),IF(H47="","",H47),""))</f>
        <v/>
      </c>
      <c r="H30" s="433" t="str">
        <f>IF(G23="","",IF(OR(G24="C",G24="A",G24="S"),IF(H49="","",H49),""))</f>
        <v/>
      </c>
      <c r="I30" s="433" t="str">
        <f>IF(H23="","",IF(OR(H24="C",H24="A",H24="S"),IF(H51="","",H51),""))</f>
        <v/>
      </c>
      <c r="J30" s="434" t="str">
        <f>IF(I23="","",IF(OR(I24="C",I24="A",I24="S"),IF(H53="","",H53),""))</f>
        <v/>
      </c>
      <c r="L30" s="417" t="str">
        <f>IF(I30="","",I51)</f>
        <v/>
      </c>
      <c r="M30" s="418" t="str">
        <f>IF(I30="","",$C$2)</f>
        <v/>
      </c>
      <c r="N30" s="121"/>
      <c r="O30" s="418" t="str">
        <f>IF(I30="","","旅費交通費")</f>
        <v/>
      </c>
      <c r="P30" s="419" t="str">
        <f>IF(I30="","",I30)</f>
        <v/>
      </c>
      <c r="Q30" s="385"/>
      <c r="R30" s="385"/>
      <c r="S30" s="420" t="str">
        <f>IF(I30="","",I28)</f>
        <v/>
      </c>
      <c r="T30" s="420" t="str">
        <f>IF(I30="","",$C$3)</f>
        <v/>
      </c>
      <c r="U30" s="421" t="str">
        <f>IF(I30="","",CONCATENATE(E52,"、",G52))</f>
        <v/>
      </c>
    </row>
    <row r="31" spans="1:22" ht="13.5" customHeight="1">
      <c r="A31" s="730"/>
      <c r="B31" s="733"/>
      <c r="C31" s="734"/>
      <c r="D31" s="736"/>
      <c r="E31" s="432" t="str">
        <f>IF(D23="","",IF(OR(D24="C",D24="A",D24="S"),IF(H44="","",H44),""))</f>
        <v/>
      </c>
      <c r="F31" s="433" t="str">
        <f>IF(E23="","",IF(OR(E24="C",E24="A",E24="S"),IF(H46="","",H46),""))</f>
        <v/>
      </c>
      <c r="G31" s="433" t="str">
        <f>IF(F23="","",IF(OR(F24="C",F24="A",F24="S"),IF(H48="","",H48),""))</f>
        <v/>
      </c>
      <c r="H31" s="433" t="str">
        <f>IF(G23="","",IF(OR(G24="C",G24="A",G24="S"),IF(H50="","",H50),""))</f>
        <v/>
      </c>
      <c r="I31" s="433" t="str">
        <f>IF(H23="","",IF(OR(H24="C",H24="A",H24="S"),IF(H52="","",H52),""))</f>
        <v/>
      </c>
      <c r="J31" s="434" t="str">
        <f>IF(I23="","",IF(OR(I24="C",I24="A",I24="S"),IF(H54="","",H54),""))</f>
        <v/>
      </c>
      <c r="L31" s="417" t="str">
        <f>IF(J30="","",I53)</f>
        <v/>
      </c>
      <c r="M31" s="418" t="str">
        <f>IF(J30="","",$C$2)</f>
        <v/>
      </c>
      <c r="N31" s="121"/>
      <c r="O31" s="418" t="str">
        <f>IF(J30="","","旅費交通費")</f>
        <v/>
      </c>
      <c r="P31" s="419" t="str">
        <f>IF(J30="","",J30)</f>
        <v/>
      </c>
      <c r="Q31" s="385"/>
      <c r="R31" s="385"/>
      <c r="S31" s="420" t="str">
        <f>IF(J30="","",J28)</f>
        <v/>
      </c>
      <c r="T31" s="420" t="str">
        <f>IF(J30="","",$C$3)</f>
        <v/>
      </c>
      <c r="U31" s="421" t="str">
        <f>IF(J30="","",CONCATENATE(E54,"、",G54))</f>
        <v/>
      </c>
    </row>
    <row r="32" spans="1:22" ht="13.5" customHeight="1">
      <c r="A32" s="427" t="s">
        <v>437</v>
      </c>
      <c r="B32" s="428" t="s">
        <v>443</v>
      </c>
      <c r="C32" s="429"/>
      <c r="D32" s="435">
        <f>SUM(E32:J32)</f>
        <v>0</v>
      </c>
      <c r="E32" s="432" t="str">
        <f>IF(I58="","",I58)</f>
        <v/>
      </c>
      <c r="F32" s="436" t="str">
        <f>IF(I59="","",I59)</f>
        <v/>
      </c>
      <c r="G32" s="436" t="str">
        <f>IF(I60="","",I60)</f>
        <v/>
      </c>
      <c r="H32" s="436" t="str">
        <f>IF(I61="","",I61)</f>
        <v/>
      </c>
      <c r="I32" s="436" t="str">
        <f>IF(I62="","",I62)</f>
        <v/>
      </c>
      <c r="J32" s="437" t="str">
        <f>IF(I63="","",I63)</f>
        <v/>
      </c>
      <c r="L32" s="417" t="str">
        <f>IF(E31="","",I44)</f>
        <v/>
      </c>
      <c r="M32" s="418" t="str">
        <f>IF(E31="","",$C$2)</f>
        <v/>
      </c>
      <c r="N32" s="121"/>
      <c r="O32" s="418" t="str">
        <f>IF(E31="","","旅費交通費")</f>
        <v/>
      </c>
      <c r="P32" s="419" t="str">
        <f>IF(E31="","",E31)</f>
        <v/>
      </c>
      <c r="Q32" s="385"/>
      <c r="R32" s="385"/>
      <c r="S32" s="420" t="str">
        <f>IF(E31="","",E28)</f>
        <v/>
      </c>
      <c r="T32" s="420" t="str">
        <f>IF(E31="","",$C$3)</f>
        <v/>
      </c>
      <c r="U32" s="421" t="str">
        <f>IF(E31="","",CONCATENATE(E44,"、",G44))</f>
        <v/>
      </c>
    </row>
    <row r="33" spans="1:21" ht="13.5" customHeight="1">
      <c r="A33" s="427" t="s">
        <v>438</v>
      </c>
      <c r="B33" s="428" t="s">
        <v>434</v>
      </c>
      <c r="C33" s="528"/>
      <c r="D33" s="392">
        <f t="shared" ref="D33" si="1">SUM(E33:J33)</f>
        <v>0</v>
      </c>
      <c r="E33" s="438"/>
      <c r="F33" s="439"/>
      <c r="G33" s="439"/>
      <c r="H33" s="439"/>
      <c r="I33" s="439"/>
      <c r="J33" s="440"/>
      <c r="L33" s="417" t="str">
        <f>IF(F31="","",I46)</f>
        <v/>
      </c>
      <c r="M33" s="418" t="str">
        <f>IF(F31="","",$C$2)</f>
        <v/>
      </c>
      <c r="N33" s="121"/>
      <c r="O33" s="418" t="str">
        <f>IF(F31="","","旅費交通費")</f>
        <v/>
      </c>
      <c r="P33" s="419" t="str">
        <f>IF(F31="","",F31)</f>
        <v/>
      </c>
      <c r="Q33" s="385"/>
      <c r="R33" s="385"/>
      <c r="S33" s="420" t="str">
        <f>IF(F31="","",F28)</f>
        <v/>
      </c>
      <c r="T33" s="420" t="str">
        <f>IF(F31="","",$C$3)</f>
        <v/>
      </c>
      <c r="U33" s="421" t="str">
        <f>IF(F31="","",CONCATENATE(E46,"、",G46))</f>
        <v/>
      </c>
    </row>
    <row r="34" spans="1:21" ht="13.5" customHeight="1">
      <c r="A34" s="427" t="s">
        <v>439</v>
      </c>
      <c r="B34" s="428" t="s">
        <v>462</v>
      </c>
      <c r="C34" s="429"/>
      <c r="D34" s="392">
        <f>SUM(E34:J34)</f>
        <v>0</v>
      </c>
      <c r="E34" s="432" t="str">
        <f>IF(I64="","",I64)</f>
        <v/>
      </c>
      <c r="F34" s="436" t="str">
        <f>IF(I65="","",I65)</f>
        <v/>
      </c>
      <c r="G34" s="436" t="str">
        <f>IF(I66="","",I66)</f>
        <v/>
      </c>
      <c r="H34" s="436" t="str">
        <f>IF(I67="","",I67)</f>
        <v/>
      </c>
      <c r="I34" s="436" t="str">
        <f>IF(I68="","",I68)</f>
        <v/>
      </c>
      <c r="J34" s="437" t="str">
        <f>IF(I69="","",I69)</f>
        <v/>
      </c>
      <c r="L34" s="417" t="str">
        <f>IF(G31="","",I48)</f>
        <v/>
      </c>
      <c r="M34" s="418" t="str">
        <f>IF(G31="","",$C$2)</f>
        <v/>
      </c>
      <c r="N34" s="121"/>
      <c r="O34" s="418" t="str">
        <f>IF(G31="","","旅費交通費")</f>
        <v/>
      </c>
      <c r="P34" s="419" t="str">
        <f>IF(G31="","",G31)</f>
        <v/>
      </c>
      <c r="Q34" s="385"/>
      <c r="R34" s="385"/>
      <c r="S34" s="420" t="str">
        <f>IF(G31="","",G28)</f>
        <v/>
      </c>
      <c r="T34" s="420" t="str">
        <f>IF(G31="","",$C$3)</f>
        <v/>
      </c>
      <c r="U34" s="421" t="str">
        <f>IF(G31="","",CONCATENATE(E48,"、",G48))</f>
        <v/>
      </c>
    </row>
    <row r="35" spans="1:21" ht="13.5" customHeight="1">
      <c r="A35" s="427" t="s">
        <v>440</v>
      </c>
      <c r="B35" s="428" t="s">
        <v>463</v>
      </c>
      <c r="C35" s="429"/>
      <c r="D35" s="392">
        <f>D29*0.1</f>
        <v>0</v>
      </c>
      <c r="E35" s="128"/>
      <c r="F35" s="129"/>
      <c r="G35" s="129"/>
      <c r="H35" s="129"/>
      <c r="I35" s="129"/>
      <c r="J35" s="441"/>
      <c r="L35" s="417" t="str">
        <f>IF(H31="","",I50)</f>
        <v/>
      </c>
      <c r="M35" s="418" t="str">
        <f>IF(H31="","",$C$2)</f>
        <v/>
      </c>
      <c r="N35" s="121"/>
      <c r="O35" s="418" t="str">
        <f>IF(H31="","","旅費交通費")</f>
        <v/>
      </c>
      <c r="P35" s="419" t="str">
        <f>IF(H31="","",H31)</f>
        <v/>
      </c>
      <c r="Q35" s="385"/>
      <c r="R35" s="385"/>
      <c r="S35" s="420" t="str">
        <f>IF(H31="","",H28)</f>
        <v/>
      </c>
      <c r="T35" s="420" t="str">
        <f>IF(H31="","",$C$3)</f>
        <v/>
      </c>
      <c r="U35" s="421" t="str">
        <f>IF(H31="","",CONCATENATE(E50,"、",G50))</f>
        <v/>
      </c>
    </row>
    <row r="36" spans="1:21" ht="13.5" customHeight="1">
      <c r="A36" s="427" t="s">
        <v>441</v>
      </c>
      <c r="B36" s="428" t="s">
        <v>464</v>
      </c>
      <c r="C36" s="429"/>
      <c r="D36" s="392">
        <f>D29-D30-D32-D33-D34-D35</f>
        <v>0</v>
      </c>
      <c r="E36" s="128"/>
      <c r="F36" s="129"/>
      <c r="G36" s="129"/>
      <c r="H36" s="129"/>
      <c r="I36" s="129"/>
      <c r="J36" s="441"/>
      <c r="L36" s="417" t="str">
        <f>IF(I31="","",I52)</f>
        <v/>
      </c>
      <c r="M36" s="418" t="str">
        <f>IF(I31="","",$C$2)</f>
        <v/>
      </c>
      <c r="N36" s="121"/>
      <c r="O36" s="418" t="str">
        <f>IF(I31="","","旅費交通費")</f>
        <v/>
      </c>
      <c r="P36" s="419" t="str">
        <f>IF(I31="","",I31)</f>
        <v/>
      </c>
      <c r="Q36" s="385"/>
      <c r="R36" s="385"/>
      <c r="S36" s="420" t="str">
        <f>IF(I31="","",I28)</f>
        <v/>
      </c>
      <c r="T36" s="420" t="str">
        <f>IF(I31="","",$C$3)</f>
        <v/>
      </c>
      <c r="U36" s="421" t="str">
        <f>IF(I31="","",CONCATENATE(E52,"、",G52))</f>
        <v/>
      </c>
    </row>
    <row r="37" spans="1:21" ht="13.5" customHeight="1" thickBot="1">
      <c r="A37" s="427" t="s">
        <v>445</v>
      </c>
      <c r="B37" s="693" t="s">
        <v>556</v>
      </c>
      <c r="C37" s="694"/>
      <c r="D37" s="392">
        <f>SUM(E37:J37)</f>
        <v>0</v>
      </c>
      <c r="E37" s="438"/>
      <c r="F37" s="449"/>
      <c r="G37" s="449"/>
      <c r="H37" s="449"/>
      <c r="I37" s="449"/>
      <c r="J37" s="450"/>
      <c r="L37" s="442" t="str">
        <f>IF(J31="","",I54)</f>
        <v/>
      </c>
      <c r="M37" s="443" t="str">
        <f>IF(J31="","",$C$2)</f>
        <v/>
      </c>
      <c r="N37" s="444"/>
      <c r="O37" s="443" t="str">
        <f>IF(J31="","","旅費交通費")</f>
        <v/>
      </c>
      <c r="P37" s="445" t="str">
        <f>IF(J31="","",J31)</f>
        <v/>
      </c>
      <c r="Q37" s="446"/>
      <c r="R37" s="446"/>
      <c r="S37" s="447" t="str">
        <f>IF(J31="","",J28)</f>
        <v/>
      </c>
      <c r="T37" s="447" t="str">
        <f>IF(J31="","",$C$3)</f>
        <v/>
      </c>
      <c r="U37" s="448" t="str">
        <f>IF(J31="","",CONCATENATE(E54,"、",G54))</f>
        <v/>
      </c>
    </row>
    <row r="38" spans="1:21" ht="13.5" customHeight="1" thickTop="1">
      <c r="A38" s="427" t="s">
        <v>446</v>
      </c>
      <c r="B38" s="693" t="s">
        <v>468</v>
      </c>
      <c r="C38" s="694"/>
      <c r="D38" s="392">
        <f t="shared" ref="D38:D40" si="2">SUM(E38:J38)</f>
        <v>0</v>
      </c>
      <c r="E38" s="432" t="str">
        <f>IF(E37="","",INT(E37*0.1021))</f>
        <v/>
      </c>
      <c r="F38" s="433" t="str">
        <f t="shared" ref="F38:J38" si="3">IF(F37="","",INT(F37*0.1021))</f>
        <v/>
      </c>
      <c r="G38" s="433" t="str">
        <f t="shared" si="3"/>
        <v/>
      </c>
      <c r="H38" s="433" t="str">
        <f t="shared" si="3"/>
        <v/>
      </c>
      <c r="I38" s="433" t="str">
        <f t="shared" si="3"/>
        <v/>
      </c>
      <c r="J38" s="434" t="str">
        <f t="shared" si="3"/>
        <v/>
      </c>
      <c r="L38" s="451"/>
      <c r="M38" s="452" t="str">
        <f>IF(E37="","",$C$2)</f>
        <v/>
      </c>
      <c r="N38" s="383"/>
      <c r="O38" s="452" t="str">
        <f>IF(E37="","","講師謝金")</f>
        <v/>
      </c>
      <c r="P38" s="453" t="str">
        <f>IF(E37="","",E39)</f>
        <v/>
      </c>
      <c r="Q38" s="453" t="str">
        <f>IF(E37="","",E37)</f>
        <v/>
      </c>
      <c r="R38" s="453" t="str">
        <f>IF(E37="","",E38)</f>
        <v/>
      </c>
      <c r="S38" s="454" t="str">
        <f>IF(E37="","",E28)</f>
        <v/>
      </c>
      <c r="T38" s="454" t="str">
        <f>IF(E37="","",$C$3)</f>
        <v/>
      </c>
      <c r="U38" s="455"/>
    </row>
    <row r="39" spans="1:21" ht="13.5" customHeight="1">
      <c r="A39" s="427" t="s">
        <v>447</v>
      </c>
      <c r="B39" s="737" t="s">
        <v>467</v>
      </c>
      <c r="C39" s="738"/>
      <c r="D39" s="392">
        <f t="shared" si="2"/>
        <v>0</v>
      </c>
      <c r="E39" s="432" t="str">
        <f>IF(E37="","",E37-E38)</f>
        <v/>
      </c>
      <c r="F39" s="433" t="str">
        <f t="shared" ref="F39:J39" si="4">IF(F37="","",F37-F38)</f>
        <v/>
      </c>
      <c r="G39" s="433" t="str">
        <f t="shared" si="4"/>
        <v/>
      </c>
      <c r="H39" s="433" t="str">
        <f t="shared" si="4"/>
        <v/>
      </c>
      <c r="I39" s="433" t="str">
        <f t="shared" si="4"/>
        <v/>
      </c>
      <c r="J39" s="434" t="str">
        <f t="shared" si="4"/>
        <v/>
      </c>
      <c r="L39" s="456"/>
      <c r="M39" s="418" t="str">
        <f>IF(F37="","",$C$2)</f>
        <v/>
      </c>
      <c r="N39" s="121"/>
      <c r="O39" s="418" t="str">
        <f>IF(F37="","","講師謝金")</f>
        <v/>
      </c>
      <c r="P39" s="419" t="str">
        <f>IF(F37="","",F39)</f>
        <v/>
      </c>
      <c r="Q39" s="419" t="str">
        <f>IF(F37="","",F37)</f>
        <v/>
      </c>
      <c r="R39" s="419" t="str">
        <f>IF(F37="","",F38)</f>
        <v/>
      </c>
      <c r="S39" s="420" t="str">
        <f>IF(F37="","",F28)</f>
        <v/>
      </c>
      <c r="T39" s="420" t="str">
        <f>IF(F37="","",$C$3)</f>
        <v/>
      </c>
      <c r="U39" s="457"/>
    </row>
    <row r="40" spans="1:21" ht="13.5" customHeight="1" thickBot="1">
      <c r="A40" s="427" t="s">
        <v>448</v>
      </c>
      <c r="B40" s="428" t="s">
        <v>459</v>
      </c>
      <c r="C40" s="429"/>
      <c r="D40" s="393">
        <f t="shared" si="2"/>
        <v>0</v>
      </c>
      <c r="E40" s="458">
        <f>SUM(E30:E32,E34,E39)</f>
        <v>0</v>
      </c>
      <c r="F40" s="459">
        <f t="shared" ref="F40:J40" si="5">SUM(F30:F32,F34,F39)</f>
        <v>0</v>
      </c>
      <c r="G40" s="459">
        <f t="shared" si="5"/>
        <v>0</v>
      </c>
      <c r="H40" s="459">
        <f t="shared" si="5"/>
        <v>0</v>
      </c>
      <c r="I40" s="459">
        <f t="shared" si="5"/>
        <v>0</v>
      </c>
      <c r="J40" s="460">
        <f t="shared" si="5"/>
        <v>0</v>
      </c>
      <c r="L40" s="456"/>
      <c r="M40" s="418" t="str">
        <f>IF(G37="","",$C$2)</f>
        <v/>
      </c>
      <c r="N40" s="121"/>
      <c r="O40" s="418" t="str">
        <f>IF(G37="","","講師謝金")</f>
        <v/>
      </c>
      <c r="P40" s="419" t="str">
        <f>IF(G37="","",G39)</f>
        <v/>
      </c>
      <c r="Q40" s="419" t="str">
        <f>IF(G37="","",G37)</f>
        <v/>
      </c>
      <c r="R40" s="419" t="str">
        <f>IF(G37="","",G38)</f>
        <v/>
      </c>
      <c r="S40" s="420" t="str">
        <f>IF(G37="","",G28)</f>
        <v/>
      </c>
      <c r="T40" s="420" t="str">
        <f>IF(G37="","",$C$3)</f>
        <v/>
      </c>
      <c r="U40" s="457"/>
    </row>
    <row r="41" spans="1:21" ht="13.5" customHeight="1" thickBot="1">
      <c r="A41" s="127"/>
      <c r="L41" s="456"/>
      <c r="M41" s="418" t="str">
        <f>IF(H37="","",$C$2)</f>
        <v/>
      </c>
      <c r="N41" s="121"/>
      <c r="O41" s="418" t="str">
        <f>IF(H37="","","講師謝金")</f>
        <v/>
      </c>
      <c r="P41" s="419" t="str">
        <f>IF(H37="","",H39)</f>
        <v/>
      </c>
      <c r="Q41" s="419" t="str">
        <f>IF(H37="","",H37)</f>
        <v/>
      </c>
      <c r="R41" s="419" t="str">
        <f>IF(H37="","",H38)</f>
        <v/>
      </c>
      <c r="S41" s="420" t="str">
        <f>IF(H37="","",H28)</f>
        <v/>
      </c>
      <c r="T41" s="420" t="str">
        <f>IF(H37="","",$C$3)</f>
        <v/>
      </c>
      <c r="U41" s="457"/>
    </row>
    <row r="42" spans="1:21" ht="13.5" customHeight="1" thickBot="1">
      <c r="B42" s="706" t="s">
        <v>191</v>
      </c>
      <c r="C42" s="707"/>
      <c r="D42" s="461" t="s">
        <v>369</v>
      </c>
      <c r="E42" s="680" t="s">
        <v>370</v>
      </c>
      <c r="F42" s="717"/>
      <c r="G42" s="462" t="s">
        <v>371</v>
      </c>
      <c r="H42" s="461" t="s">
        <v>372</v>
      </c>
      <c r="I42" s="680" t="s">
        <v>373</v>
      </c>
      <c r="J42" s="681"/>
      <c r="L42" s="456"/>
      <c r="M42" s="418" t="str">
        <f>IF(I37="","",$C$2)</f>
        <v/>
      </c>
      <c r="N42" s="121"/>
      <c r="O42" s="418" t="str">
        <f>IF(I37="","","講師謝金")</f>
        <v/>
      </c>
      <c r="P42" s="419" t="str">
        <f>IF(I37="","",I39)</f>
        <v/>
      </c>
      <c r="Q42" s="419" t="str">
        <f>IF(I37="","",I37)</f>
        <v/>
      </c>
      <c r="R42" s="419" t="str">
        <f>IF(I37="","",I38)</f>
        <v/>
      </c>
      <c r="S42" s="420" t="str">
        <f>IF(I37="","",I28)</f>
        <v/>
      </c>
      <c r="T42" s="420" t="str">
        <f>IF(I37="","",$C$3)</f>
        <v/>
      </c>
      <c r="U42" s="457"/>
    </row>
    <row r="43" spans="1:21" ht="13.5" customHeight="1" thickTop="1" thickBot="1">
      <c r="B43" s="682" t="s">
        <v>75</v>
      </c>
      <c r="C43" s="683"/>
      <c r="D43" s="688" t="str">
        <f>IF($D$23="","",$D$23)</f>
        <v/>
      </c>
      <c r="E43" s="718"/>
      <c r="F43" s="719"/>
      <c r="G43" s="465"/>
      <c r="H43" s="466"/>
      <c r="I43" s="467"/>
      <c r="J43" s="468"/>
      <c r="L43" s="463"/>
      <c r="M43" s="443" t="str">
        <f>IF(J37="","",$C$2)</f>
        <v/>
      </c>
      <c r="N43" s="444"/>
      <c r="O43" s="443" t="str">
        <f>IF(J37="","","講師謝金")</f>
        <v/>
      </c>
      <c r="P43" s="445" t="str">
        <f>IF(J37="","",J39)</f>
        <v/>
      </c>
      <c r="Q43" s="445" t="str">
        <f>IF(J37="","",J37)</f>
        <v/>
      </c>
      <c r="R43" s="445" t="str">
        <f>IF(J37="","",J38)</f>
        <v/>
      </c>
      <c r="S43" s="447" t="str">
        <f>IF(J37="","",J28)</f>
        <v/>
      </c>
      <c r="T43" s="447" t="str">
        <f>IF(J37="","",$C$3)</f>
        <v/>
      </c>
      <c r="U43" s="464"/>
    </row>
    <row r="44" spans="1:21" ht="13.5" customHeight="1" thickTop="1">
      <c r="B44" s="684"/>
      <c r="C44" s="685"/>
      <c r="D44" s="689"/>
      <c r="E44" s="720"/>
      <c r="F44" s="721"/>
      <c r="G44" s="471"/>
      <c r="H44" s="472"/>
      <c r="I44" s="473"/>
      <c r="J44" s="474"/>
      <c r="L44" s="469" t="str">
        <f t="shared" ref="L44:L49" si="6">IF(I58="","",J58)</f>
        <v/>
      </c>
      <c r="M44" s="452" t="str">
        <f>IF(E32="","",$C$2)</f>
        <v/>
      </c>
      <c r="N44" s="383"/>
      <c r="O44" s="452" t="str">
        <f>IF(E32="","","材料費")</f>
        <v/>
      </c>
      <c r="P44" s="453" t="str">
        <f>IF(E32="","",E32)</f>
        <v/>
      </c>
      <c r="Q44" s="384"/>
      <c r="R44" s="384"/>
      <c r="S44" s="454" t="str">
        <f>IF(E32="","",E28)</f>
        <v/>
      </c>
      <c r="T44" s="454" t="str">
        <f>IF(E32="","",$C$3)</f>
        <v/>
      </c>
      <c r="U44" s="470" t="str">
        <f t="shared" ref="U44:U49" si="7">IF(I58="","",E58)</f>
        <v/>
      </c>
    </row>
    <row r="45" spans="1:21" ht="13.5" customHeight="1">
      <c r="B45" s="684"/>
      <c r="C45" s="685"/>
      <c r="D45" s="690" t="str">
        <f>IF($E$23="","",$E$23)</f>
        <v/>
      </c>
      <c r="E45" s="722"/>
      <c r="F45" s="723"/>
      <c r="G45" s="475"/>
      <c r="H45" s="476"/>
      <c r="I45" s="477"/>
      <c r="J45" s="478"/>
      <c r="L45" s="417" t="str">
        <f t="shared" si="6"/>
        <v/>
      </c>
      <c r="M45" s="418" t="str">
        <f>IF(F32="","",$C$2)</f>
        <v/>
      </c>
      <c r="N45" s="121"/>
      <c r="O45" s="418" t="str">
        <f>IF(F32="","","材料費")</f>
        <v/>
      </c>
      <c r="P45" s="419" t="str">
        <f>IF(F32="","",F32)</f>
        <v/>
      </c>
      <c r="Q45" s="385"/>
      <c r="R45" s="385"/>
      <c r="S45" s="420" t="str">
        <f>IF(F32="","",F28)</f>
        <v/>
      </c>
      <c r="T45" s="420" t="str">
        <f>IF(F32="","",$C$3)</f>
        <v/>
      </c>
      <c r="U45" s="421" t="str">
        <f t="shared" si="7"/>
        <v/>
      </c>
    </row>
    <row r="46" spans="1:21" ht="13.5" customHeight="1">
      <c r="B46" s="684"/>
      <c r="C46" s="685"/>
      <c r="D46" s="691"/>
      <c r="E46" s="720"/>
      <c r="F46" s="721"/>
      <c r="G46" s="471"/>
      <c r="H46" s="472"/>
      <c r="I46" s="473"/>
      <c r="J46" s="474"/>
      <c r="L46" s="417" t="str">
        <f t="shared" si="6"/>
        <v/>
      </c>
      <c r="M46" s="418" t="str">
        <f>IF(G32="","",$C$2)</f>
        <v/>
      </c>
      <c r="N46" s="121"/>
      <c r="O46" s="418" t="str">
        <f>IF(G32="","","材料費")</f>
        <v/>
      </c>
      <c r="P46" s="419" t="str">
        <f>IF(G32="","",G32)</f>
        <v/>
      </c>
      <c r="Q46" s="385"/>
      <c r="R46" s="385"/>
      <c r="S46" s="420" t="str">
        <f>IF(G32="","",G28)</f>
        <v/>
      </c>
      <c r="T46" s="420" t="str">
        <f>IF(G32="","",$C$3)</f>
        <v/>
      </c>
      <c r="U46" s="421" t="str">
        <f t="shared" si="7"/>
        <v/>
      </c>
    </row>
    <row r="47" spans="1:21" ht="13.5" customHeight="1">
      <c r="B47" s="684"/>
      <c r="C47" s="685"/>
      <c r="D47" s="690" t="str">
        <f>IF($F$23="","",$F$23)</f>
        <v/>
      </c>
      <c r="E47" s="722"/>
      <c r="F47" s="723"/>
      <c r="G47" s="475"/>
      <c r="H47" s="476"/>
      <c r="I47" s="477"/>
      <c r="J47" s="478"/>
      <c r="L47" s="417" t="str">
        <f t="shared" si="6"/>
        <v/>
      </c>
      <c r="M47" s="418" t="str">
        <f>IF(H32="","",$C$2)</f>
        <v/>
      </c>
      <c r="N47" s="121"/>
      <c r="O47" s="418" t="str">
        <f>IF(H32="","","材料費")</f>
        <v/>
      </c>
      <c r="P47" s="419" t="str">
        <f>IF(H32="","",H32)</f>
        <v/>
      </c>
      <c r="Q47" s="385"/>
      <c r="R47" s="385"/>
      <c r="S47" s="420" t="str">
        <f>IF(H32="","",H28)</f>
        <v/>
      </c>
      <c r="T47" s="420" t="str">
        <f>IF(H32="","",$C$3)</f>
        <v/>
      </c>
      <c r="U47" s="421" t="str">
        <f t="shared" si="7"/>
        <v/>
      </c>
    </row>
    <row r="48" spans="1:21" ht="13.5" customHeight="1">
      <c r="B48" s="684"/>
      <c r="C48" s="685"/>
      <c r="D48" s="691"/>
      <c r="E48" s="720"/>
      <c r="F48" s="721"/>
      <c r="G48" s="471"/>
      <c r="H48" s="472"/>
      <c r="I48" s="473"/>
      <c r="J48" s="474"/>
      <c r="L48" s="417" t="str">
        <f t="shared" si="6"/>
        <v/>
      </c>
      <c r="M48" s="418" t="str">
        <f>IF(I32="","",$C$2)</f>
        <v/>
      </c>
      <c r="N48" s="121"/>
      <c r="O48" s="418" t="str">
        <f>IF(I32="","","材料費")</f>
        <v/>
      </c>
      <c r="P48" s="419" t="str">
        <f>IF(I32="","",I32)</f>
        <v/>
      </c>
      <c r="Q48" s="385"/>
      <c r="R48" s="385"/>
      <c r="S48" s="420" t="str">
        <f>IF(I32="","",I28)</f>
        <v/>
      </c>
      <c r="T48" s="420" t="str">
        <f>IF(I32="","",$C$3)</f>
        <v/>
      </c>
      <c r="U48" s="421" t="str">
        <f t="shared" si="7"/>
        <v/>
      </c>
    </row>
    <row r="49" spans="2:21" ht="13.5" customHeight="1" thickBot="1">
      <c r="B49" s="684"/>
      <c r="C49" s="685"/>
      <c r="D49" s="690" t="str">
        <f>IF($G$23="","",$G$23)</f>
        <v/>
      </c>
      <c r="E49" s="722"/>
      <c r="F49" s="723"/>
      <c r="G49" s="475"/>
      <c r="H49" s="476"/>
      <c r="I49" s="477"/>
      <c r="J49" s="478"/>
      <c r="L49" s="442" t="str">
        <f t="shared" si="6"/>
        <v/>
      </c>
      <c r="M49" s="443" t="str">
        <f>IF(J32="","",$C$2)</f>
        <v/>
      </c>
      <c r="N49" s="444"/>
      <c r="O49" s="443" t="str">
        <f>IF(J32="","","材料費")</f>
        <v/>
      </c>
      <c r="P49" s="445" t="str">
        <f>IF(J32="","",J32)</f>
        <v/>
      </c>
      <c r="Q49" s="446"/>
      <c r="R49" s="446"/>
      <c r="S49" s="447" t="str">
        <f>IF(J32="","",J28)</f>
        <v/>
      </c>
      <c r="T49" s="447" t="str">
        <f>IF(J32="","",$C$3)</f>
        <v/>
      </c>
      <c r="U49" s="448" t="str">
        <f t="shared" si="7"/>
        <v/>
      </c>
    </row>
    <row r="50" spans="2:21" ht="13.5" customHeight="1" thickTop="1" thickBot="1">
      <c r="B50" s="684"/>
      <c r="C50" s="685"/>
      <c r="D50" s="691"/>
      <c r="E50" s="720"/>
      <c r="F50" s="721"/>
      <c r="G50" s="471"/>
      <c r="H50" s="472"/>
      <c r="I50" s="473"/>
      <c r="J50" s="474"/>
      <c r="L50" s="533"/>
      <c r="M50" s="534" t="str">
        <f>IF(D33=0,"",$C$2)</f>
        <v/>
      </c>
      <c r="N50" s="534" t="str">
        <f>IF(D33=0,"","振込手数料")</f>
        <v/>
      </c>
      <c r="O50" s="534" t="str">
        <f>IF(D33=0,"","雑費")</f>
        <v/>
      </c>
      <c r="P50" s="534" t="str">
        <f>IF(D33=0,"",D33)</f>
        <v/>
      </c>
      <c r="Q50" s="535"/>
      <c r="R50" s="535"/>
      <c r="S50" s="536"/>
      <c r="T50" s="537" t="str">
        <f>IF(D33=0,"",$C$3)</f>
        <v/>
      </c>
      <c r="U50" s="538"/>
    </row>
    <row r="51" spans="2:21" ht="13.5" customHeight="1" thickTop="1">
      <c r="B51" s="684"/>
      <c r="C51" s="685"/>
      <c r="D51" s="690" t="str">
        <f>IF($H$23="","",$H$23)</f>
        <v/>
      </c>
      <c r="E51" s="722"/>
      <c r="F51" s="723"/>
      <c r="G51" s="475"/>
      <c r="H51" s="476"/>
      <c r="I51" s="477"/>
      <c r="J51" s="478"/>
      <c r="L51" s="469" t="str">
        <f>IF(I64="","",J64)</f>
        <v/>
      </c>
      <c r="M51" s="452" t="str">
        <f t="shared" ref="M51:M56" si="8">IF(I64="","",$C$2)</f>
        <v/>
      </c>
      <c r="N51" s="383"/>
      <c r="O51" s="452" t="str">
        <f>IF(I64="","",H64)</f>
        <v/>
      </c>
      <c r="P51" s="453" t="str">
        <f t="shared" ref="P51:P56" si="9">IF(I64="","",I64)</f>
        <v/>
      </c>
      <c r="Q51" s="384"/>
      <c r="R51" s="384"/>
      <c r="S51" s="454" t="str">
        <f>IF(I64="","",D64)</f>
        <v/>
      </c>
      <c r="T51" s="454" t="str">
        <f>IF(I64="","",$C$3)</f>
        <v/>
      </c>
      <c r="U51" s="470" t="str">
        <f>IF(I64="","",E64)</f>
        <v/>
      </c>
    </row>
    <row r="52" spans="2:21" ht="13.5" customHeight="1">
      <c r="B52" s="684"/>
      <c r="C52" s="685"/>
      <c r="D52" s="691"/>
      <c r="E52" s="720"/>
      <c r="F52" s="721"/>
      <c r="G52" s="471"/>
      <c r="H52" s="472"/>
      <c r="I52" s="473"/>
      <c r="J52" s="474"/>
      <c r="L52" s="417" t="str">
        <f t="shared" ref="L52:L56" si="10">IF(I65="","",J65)</f>
        <v/>
      </c>
      <c r="M52" s="418" t="str">
        <f t="shared" si="8"/>
        <v/>
      </c>
      <c r="N52" s="121"/>
      <c r="O52" s="418" t="str">
        <f t="shared" ref="O52:O56" si="11">IF(I65="","",H65)</f>
        <v/>
      </c>
      <c r="P52" s="419" t="str">
        <f t="shared" si="9"/>
        <v/>
      </c>
      <c r="Q52" s="385"/>
      <c r="R52" s="385"/>
      <c r="S52" s="420" t="str">
        <f t="shared" ref="S52:S56" si="12">IF(I65="","",D65)</f>
        <v/>
      </c>
      <c r="T52" s="420" t="str">
        <f t="shared" ref="T52:T56" si="13">IF(I65="","",$C$3)</f>
        <v/>
      </c>
      <c r="U52" s="421" t="str">
        <f t="shared" ref="U52:U56" si="14">IF(I65="","",E65)</f>
        <v/>
      </c>
    </row>
    <row r="53" spans="2:21" ht="13.5" customHeight="1">
      <c r="B53" s="684"/>
      <c r="C53" s="685"/>
      <c r="D53" s="742" t="str">
        <f>IF($I$23="","",$I$23)</f>
        <v/>
      </c>
      <c r="E53" s="722"/>
      <c r="F53" s="723"/>
      <c r="G53" s="475"/>
      <c r="H53" s="476"/>
      <c r="I53" s="477"/>
      <c r="J53" s="478"/>
      <c r="L53" s="417" t="str">
        <f t="shared" si="10"/>
        <v/>
      </c>
      <c r="M53" s="418" t="str">
        <f t="shared" si="8"/>
        <v/>
      </c>
      <c r="N53" s="121"/>
      <c r="O53" s="418" t="str">
        <f t="shared" si="11"/>
        <v/>
      </c>
      <c r="P53" s="419" t="str">
        <f t="shared" si="9"/>
        <v/>
      </c>
      <c r="Q53" s="385"/>
      <c r="R53" s="385"/>
      <c r="S53" s="420" t="str">
        <f t="shared" si="12"/>
        <v/>
      </c>
      <c r="T53" s="420" t="str">
        <f t="shared" si="13"/>
        <v/>
      </c>
      <c r="U53" s="421" t="str">
        <f t="shared" si="14"/>
        <v/>
      </c>
    </row>
    <row r="54" spans="2:21" ht="13.5" customHeight="1">
      <c r="B54" s="684"/>
      <c r="C54" s="685"/>
      <c r="D54" s="743"/>
      <c r="E54" s="720"/>
      <c r="F54" s="721"/>
      <c r="G54" s="471"/>
      <c r="H54" s="472"/>
      <c r="I54" s="473"/>
      <c r="J54" s="474"/>
      <c r="L54" s="417" t="str">
        <f t="shared" si="10"/>
        <v/>
      </c>
      <c r="M54" s="418" t="str">
        <f t="shared" si="8"/>
        <v/>
      </c>
      <c r="N54" s="121"/>
      <c r="O54" s="418" t="str">
        <f t="shared" si="11"/>
        <v/>
      </c>
      <c r="P54" s="419" t="str">
        <f t="shared" si="9"/>
        <v/>
      </c>
      <c r="Q54" s="385"/>
      <c r="R54" s="385"/>
      <c r="S54" s="420" t="str">
        <f t="shared" si="12"/>
        <v/>
      </c>
      <c r="T54" s="420" t="str">
        <f t="shared" si="13"/>
        <v/>
      </c>
      <c r="U54" s="421" t="str">
        <f t="shared" si="14"/>
        <v/>
      </c>
    </row>
    <row r="55" spans="2:21" ht="13.5" customHeight="1" thickBot="1">
      <c r="B55" s="686"/>
      <c r="C55" s="687"/>
      <c r="D55" s="479"/>
      <c r="E55" s="480"/>
      <c r="F55" s="480"/>
      <c r="G55" s="481" t="s">
        <v>200</v>
      </c>
      <c r="H55" s="482">
        <f>SUM(H43:H54)</f>
        <v>0</v>
      </c>
      <c r="I55" s="483"/>
      <c r="J55" s="484"/>
      <c r="L55" s="417" t="str">
        <f t="shared" si="10"/>
        <v/>
      </c>
      <c r="M55" s="418" t="str">
        <f t="shared" si="8"/>
        <v/>
      </c>
      <c r="N55" s="121"/>
      <c r="O55" s="418" t="str">
        <f t="shared" si="11"/>
        <v/>
      </c>
      <c r="P55" s="419" t="str">
        <f t="shared" si="9"/>
        <v/>
      </c>
      <c r="Q55" s="385"/>
      <c r="R55" s="385"/>
      <c r="S55" s="420" t="str">
        <f t="shared" si="12"/>
        <v/>
      </c>
      <c r="T55" s="420" t="str">
        <f t="shared" si="13"/>
        <v/>
      </c>
      <c r="U55" s="421" t="str">
        <f t="shared" si="14"/>
        <v/>
      </c>
    </row>
    <row r="56" spans="2:21" ht="13.5" customHeight="1" thickBot="1">
      <c r="B56" s="130"/>
      <c r="C56" s="130"/>
      <c r="D56" s="131"/>
      <c r="E56" s="132"/>
      <c r="F56" s="132"/>
      <c r="G56" s="133"/>
      <c r="H56" s="134"/>
      <c r="I56" s="139"/>
      <c r="J56" s="140"/>
      <c r="L56" s="494" t="str">
        <f t="shared" si="10"/>
        <v/>
      </c>
      <c r="M56" s="495" t="str">
        <f t="shared" si="8"/>
        <v/>
      </c>
      <c r="N56" s="386"/>
      <c r="O56" s="495" t="str">
        <f t="shared" si="11"/>
        <v/>
      </c>
      <c r="P56" s="496" t="str">
        <f t="shared" si="9"/>
        <v/>
      </c>
      <c r="Q56" s="497"/>
      <c r="R56" s="497"/>
      <c r="S56" s="498" t="str">
        <f t="shared" si="12"/>
        <v/>
      </c>
      <c r="T56" s="498" t="str">
        <f t="shared" si="13"/>
        <v/>
      </c>
      <c r="U56" s="499" t="str">
        <f t="shared" si="14"/>
        <v/>
      </c>
    </row>
    <row r="57" spans="2:21" ht="15" customHeight="1" thickBot="1">
      <c r="B57" s="706" t="s">
        <v>191</v>
      </c>
      <c r="C57" s="707"/>
      <c r="D57" s="485" t="s">
        <v>369</v>
      </c>
      <c r="E57" s="724" t="s">
        <v>452</v>
      </c>
      <c r="F57" s="725"/>
      <c r="G57" s="726"/>
      <c r="H57" s="486" t="s">
        <v>451</v>
      </c>
      <c r="I57" s="485" t="s">
        <v>372</v>
      </c>
      <c r="J57" s="487" t="s">
        <v>238</v>
      </c>
    </row>
    <row r="58" spans="2:21" ht="13.5" customHeight="1" thickTop="1">
      <c r="B58" s="708" t="s">
        <v>469</v>
      </c>
      <c r="C58" s="709"/>
      <c r="D58" s="488" t="str">
        <f>IF($D$23="","",$D$23)</f>
        <v/>
      </c>
      <c r="E58" s="727"/>
      <c r="F58" s="728"/>
      <c r="G58" s="729"/>
      <c r="H58" s="488" t="str">
        <f>IF(I58="","","材料費")</f>
        <v/>
      </c>
      <c r="I58" s="489"/>
      <c r="J58" s="490"/>
    </row>
    <row r="59" spans="2:21" ht="13.5" customHeight="1">
      <c r="B59" s="710"/>
      <c r="C59" s="711"/>
      <c r="D59" s="491" t="str">
        <f>IF($E$23="","",$E$23)</f>
        <v/>
      </c>
      <c r="E59" s="703"/>
      <c r="F59" s="704"/>
      <c r="G59" s="705"/>
      <c r="H59" s="491" t="str">
        <f t="shared" ref="H59:H63" si="15">IF(I59="","","材料費")</f>
        <v/>
      </c>
      <c r="I59" s="492"/>
      <c r="J59" s="493"/>
      <c r="L59" s="212" t="s">
        <v>449</v>
      </c>
      <c r="M59" s="212" t="s">
        <v>576</v>
      </c>
    </row>
    <row r="60" spans="2:21" ht="13.5" customHeight="1">
      <c r="B60" s="710"/>
      <c r="C60" s="711"/>
      <c r="D60" s="491" t="str">
        <f>IF($F$23="","",$F$23)</f>
        <v/>
      </c>
      <c r="E60" s="703"/>
      <c r="F60" s="704"/>
      <c r="G60" s="705"/>
      <c r="H60" s="491" t="str">
        <f t="shared" si="15"/>
        <v/>
      </c>
      <c r="I60" s="492"/>
      <c r="J60" s="493"/>
      <c r="L60" s="141"/>
      <c r="M60" s="389" t="s">
        <v>453</v>
      </c>
    </row>
    <row r="61" spans="2:21" ht="13.5" customHeight="1">
      <c r="B61" s="710"/>
      <c r="C61" s="711"/>
      <c r="D61" s="491" t="str">
        <f>IF($G$23="","",$G$23)</f>
        <v/>
      </c>
      <c r="E61" s="703"/>
      <c r="F61" s="704"/>
      <c r="G61" s="705"/>
      <c r="H61" s="491" t="str">
        <f t="shared" si="15"/>
        <v/>
      </c>
      <c r="I61" s="492"/>
      <c r="J61" s="493"/>
      <c r="L61" s="141"/>
      <c r="M61" s="212" t="s">
        <v>484</v>
      </c>
    </row>
    <row r="62" spans="2:21" ht="13.5" customHeight="1">
      <c r="B62" s="710"/>
      <c r="C62" s="711"/>
      <c r="D62" s="491" t="str">
        <f>IF($H$23="","",$H$23)</f>
        <v/>
      </c>
      <c r="E62" s="703"/>
      <c r="F62" s="704"/>
      <c r="G62" s="705"/>
      <c r="H62" s="491" t="str">
        <f t="shared" si="15"/>
        <v/>
      </c>
      <c r="I62" s="492"/>
      <c r="J62" s="493"/>
      <c r="L62" s="141"/>
      <c r="M62" s="212" t="s">
        <v>483</v>
      </c>
    </row>
    <row r="63" spans="2:21" ht="13.5" customHeight="1" thickBot="1">
      <c r="B63" s="712"/>
      <c r="C63" s="713"/>
      <c r="D63" s="500" t="str">
        <f>IF($I$23="","",$I$23)</f>
        <v/>
      </c>
      <c r="E63" s="714"/>
      <c r="F63" s="715"/>
      <c r="G63" s="716"/>
      <c r="H63" s="500" t="str">
        <f t="shared" si="15"/>
        <v/>
      </c>
      <c r="I63" s="501"/>
      <c r="J63" s="502"/>
      <c r="L63" s="141"/>
      <c r="M63" s="212"/>
    </row>
    <row r="64" spans="2:21" ht="13.5" customHeight="1">
      <c r="B64" s="710" t="s">
        <v>450</v>
      </c>
      <c r="C64" s="711"/>
      <c r="D64" s="503" t="str">
        <f>IF($D$23="","",$D$23)</f>
        <v/>
      </c>
      <c r="E64" s="739"/>
      <c r="F64" s="740"/>
      <c r="G64" s="741"/>
      <c r="H64" s="504"/>
      <c r="I64" s="505"/>
      <c r="J64" s="506"/>
      <c r="L64" s="389" t="s">
        <v>454</v>
      </c>
      <c r="M64" s="212" t="s">
        <v>552</v>
      </c>
    </row>
    <row r="65" spans="2:13" ht="13.5" customHeight="1">
      <c r="B65" s="710"/>
      <c r="C65" s="711"/>
      <c r="D65" s="507" t="str">
        <f>IF($E$23="","",$E$23)</f>
        <v/>
      </c>
      <c r="E65" s="703"/>
      <c r="F65" s="704"/>
      <c r="G65" s="705"/>
      <c r="H65" s="508"/>
      <c r="I65" s="509"/>
      <c r="J65" s="510"/>
      <c r="L65" s="141"/>
      <c r="M65" s="212"/>
    </row>
    <row r="66" spans="2:13" ht="13.5" customHeight="1">
      <c r="B66" s="710"/>
      <c r="C66" s="711"/>
      <c r="D66" s="507" t="str">
        <f>IF($F$23="","",$F$23)</f>
        <v/>
      </c>
      <c r="E66" s="703"/>
      <c r="F66" s="704"/>
      <c r="G66" s="705"/>
      <c r="H66" s="508"/>
      <c r="I66" s="509"/>
      <c r="J66" s="510"/>
      <c r="L66" s="212" t="s">
        <v>458</v>
      </c>
      <c r="M66" s="212" t="s">
        <v>550</v>
      </c>
    </row>
    <row r="67" spans="2:13" ht="13.5" customHeight="1">
      <c r="B67" s="710"/>
      <c r="C67" s="711"/>
      <c r="D67" s="507" t="str">
        <f>IF($G$23="","",$G$23)</f>
        <v/>
      </c>
      <c r="E67" s="703"/>
      <c r="F67" s="704"/>
      <c r="G67" s="705"/>
      <c r="H67" s="508"/>
      <c r="I67" s="509"/>
      <c r="J67" s="510"/>
      <c r="M67" s="213" t="s">
        <v>551</v>
      </c>
    </row>
    <row r="68" spans="2:13" ht="13.5" customHeight="1">
      <c r="B68" s="710"/>
      <c r="C68" s="711"/>
      <c r="D68" s="507" t="str">
        <f>IF($H$23="","",$H$23)</f>
        <v/>
      </c>
      <c r="E68" s="703"/>
      <c r="F68" s="704"/>
      <c r="G68" s="705"/>
      <c r="H68" s="508"/>
      <c r="I68" s="509"/>
      <c r="J68" s="510"/>
      <c r="M68" s="212" t="s">
        <v>456</v>
      </c>
    </row>
    <row r="69" spans="2:13" ht="13.5" customHeight="1" thickBot="1">
      <c r="B69" s="712"/>
      <c r="C69" s="713"/>
      <c r="D69" s="500" t="str">
        <f>IF($I$23="","",$I$23)</f>
        <v/>
      </c>
      <c r="E69" s="714"/>
      <c r="F69" s="715"/>
      <c r="G69" s="716"/>
      <c r="H69" s="511"/>
      <c r="I69" s="501"/>
      <c r="J69" s="502"/>
      <c r="M69" s="212" t="s">
        <v>461</v>
      </c>
    </row>
    <row r="70" spans="2:13" ht="13.5" customHeight="1" thickBot="1">
      <c r="B70" s="135"/>
      <c r="C70" s="135"/>
      <c r="D70" s="135"/>
      <c r="E70" s="135"/>
      <c r="F70" s="135"/>
      <c r="G70" s="135"/>
      <c r="H70" s="135"/>
      <c r="I70" s="135"/>
      <c r="J70" s="135"/>
      <c r="M70" s="212" t="s">
        <v>482</v>
      </c>
    </row>
    <row r="71" spans="2:13" ht="13.5" customHeight="1">
      <c r="B71" s="512" t="s">
        <v>460</v>
      </c>
      <c r="C71" s="513" t="s">
        <v>442</v>
      </c>
      <c r="D71" s="744" t="s">
        <v>75</v>
      </c>
      <c r="E71" s="745"/>
      <c r="F71" s="514" t="s">
        <v>59</v>
      </c>
      <c r="G71" s="515" t="s">
        <v>94</v>
      </c>
      <c r="H71" s="516" t="s">
        <v>450</v>
      </c>
      <c r="I71" s="746" t="s">
        <v>374</v>
      </c>
      <c r="J71" s="747"/>
    </row>
    <row r="72" spans="2:13" ht="13.5" customHeight="1" thickBot="1">
      <c r="B72" s="394">
        <f>D29</f>
        <v>0</v>
      </c>
      <c r="C72" s="395">
        <f>D37</f>
        <v>0</v>
      </c>
      <c r="D72" s="748">
        <f>D30</f>
        <v>0</v>
      </c>
      <c r="E72" s="749"/>
      <c r="F72" s="136">
        <f>D32</f>
        <v>0</v>
      </c>
      <c r="G72" s="136">
        <f>D33</f>
        <v>0</v>
      </c>
      <c r="H72" s="136">
        <f>D34</f>
        <v>0</v>
      </c>
      <c r="I72" s="750">
        <f>B72-C72-D72-F72-G72-H72</f>
        <v>0</v>
      </c>
      <c r="J72" s="751"/>
      <c r="L72" s="390" t="s">
        <v>457</v>
      </c>
      <c r="M72" s="391" t="s">
        <v>535</v>
      </c>
    </row>
    <row r="73" spans="2:13" ht="13.5" customHeight="1" thickBot="1">
      <c r="K73" s="152"/>
      <c r="L73" s="390" t="s">
        <v>541</v>
      </c>
      <c r="M73" s="527" t="s">
        <v>557</v>
      </c>
    </row>
    <row r="74" spans="2:13" ht="14.25" thickBot="1">
      <c r="D74" s="752" t="s">
        <v>495</v>
      </c>
      <c r="E74" s="753"/>
      <c r="F74" s="517" t="s">
        <v>232</v>
      </c>
      <c r="G74" s="518" t="s">
        <v>233</v>
      </c>
      <c r="H74" s="519" t="s">
        <v>234</v>
      </c>
      <c r="I74" s="151"/>
      <c r="J74" s="152"/>
      <c r="K74" s="152"/>
    </row>
    <row r="75" spans="2:13" ht="14.25" thickBot="1">
      <c r="D75" s="147"/>
      <c r="E75" s="520" t="s">
        <v>237</v>
      </c>
      <c r="F75" s="521">
        <v>15034</v>
      </c>
      <c r="G75" s="149">
        <f>IF(F75="","",F75-H75)</f>
        <v>13500</v>
      </c>
      <c r="H75" s="150">
        <f>IF(F75="","",INT(F75*0.1021))</f>
        <v>1534</v>
      </c>
      <c r="I75" s="151"/>
      <c r="J75" s="152"/>
      <c r="L75" s="212" t="s">
        <v>559</v>
      </c>
      <c r="M75" s="212" t="s">
        <v>561</v>
      </c>
    </row>
    <row r="76" spans="2:13" ht="14.25" thickBot="1">
      <c r="E76" s="520" t="s">
        <v>473</v>
      </c>
      <c r="F76" s="524">
        <f>G76+H76</f>
        <v>15034</v>
      </c>
      <c r="G76" s="525">
        <v>13500</v>
      </c>
      <c r="H76" s="526">
        <f>IF(G76="","",INT(INT(G76/0.8979-1)*0.1021))</f>
        <v>1534</v>
      </c>
      <c r="I76" s="522">
        <f>IF(G76="","",INT(G76/0.8979)-INT((G76-1)/0.8979))</f>
        <v>2</v>
      </c>
      <c r="J76" s="523" t="str">
        <f>IF(I76=2,"←チェック","")</f>
        <v>←チェック</v>
      </c>
      <c r="M76" s="212" t="s">
        <v>560</v>
      </c>
    </row>
    <row r="77" spans="2:13" ht="14.25" thickBot="1"/>
    <row r="78" spans="2:13">
      <c r="B78" s="652" t="s">
        <v>571</v>
      </c>
      <c r="C78" s="653"/>
      <c r="D78" s="539" t="s">
        <v>572</v>
      </c>
      <c r="E78" s="658" t="s">
        <v>573</v>
      </c>
    </row>
    <row r="79" spans="2:13">
      <c r="B79" s="654" t="s">
        <v>574</v>
      </c>
      <c r="C79" s="655"/>
      <c r="D79" s="541">
        <f>D38</f>
        <v>0</v>
      </c>
      <c r="E79" s="659"/>
    </row>
    <row r="80" spans="2:13" ht="14.25" thickBot="1">
      <c r="B80" s="656" t="s">
        <v>575</v>
      </c>
      <c r="C80" s="657"/>
      <c r="D80" s="542">
        <f>D29</f>
        <v>0</v>
      </c>
      <c r="E80" s="540"/>
    </row>
  </sheetData>
  <mergeCells count="93">
    <mergeCell ref="D71:E71"/>
    <mergeCell ref="I71:J71"/>
    <mergeCell ref="D72:E72"/>
    <mergeCell ref="I72:J72"/>
    <mergeCell ref="D74:E74"/>
    <mergeCell ref="D47:D48"/>
    <mergeCell ref="D49:D50"/>
    <mergeCell ref="B37:C37"/>
    <mergeCell ref="B64:C69"/>
    <mergeCell ref="E64:G64"/>
    <mergeCell ref="E65:G65"/>
    <mergeCell ref="E66:G66"/>
    <mergeCell ref="E67:G67"/>
    <mergeCell ref="E68:G68"/>
    <mergeCell ref="E69:G69"/>
    <mergeCell ref="D51:D52"/>
    <mergeCell ref="D53:D54"/>
    <mergeCell ref="E54:F54"/>
    <mergeCell ref="E51:F51"/>
    <mergeCell ref="E52:F52"/>
    <mergeCell ref="E53:F53"/>
    <mergeCell ref="A30:A31"/>
    <mergeCell ref="B30:C31"/>
    <mergeCell ref="D30:D31"/>
    <mergeCell ref="B39:C39"/>
    <mergeCell ref="E46:F46"/>
    <mergeCell ref="E47:F47"/>
    <mergeCell ref="E57:G57"/>
    <mergeCell ref="E58:G58"/>
    <mergeCell ref="E48:F48"/>
    <mergeCell ref="E49:F49"/>
    <mergeCell ref="E50:F50"/>
    <mergeCell ref="E27:J27"/>
    <mergeCell ref="B28:C28"/>
    <mergeCell ref="B16:C16"/>
    <mergeCell ref="D16:J16"/>
    <mergeCell ref="E59:G59"/>
    <mergeCell ref="B42:C42"/>
    <mergeCell ref="B57:C57"/>
    <mergeCell ref="B58:C63"/>
    <mergeCell ref="E61:G61"/>
    <mergeCell ref="E62:G62"/>
    <mergeCell ref="E63:G63"/>
    <mergeCell ref="E60:G60"/>
    <mergeCell ref="E42:F42"/>
    <mergeCell ref="E43:F43"/>
    <mergeCell ref="E44:F44"/>
    <mergeCell ref="E45:F45"/>
    <mergeCell ref="I42:J42"/>
    <mergeCell ref="B43:C55"/>
    <mergeCell ref="D43:D44"/>
    <mergeCell ref="D45:D46"/>
    <mergeCell ref="B17:C17"/>
    <mergeCell ref="D17:J17"/>
    <mergeCell ref="B18:C18"/>
    <mergeCell ref="D18:J18"/>
    <mergeCell ref="B19:C19"/>
    <mergeCell ref="D19:J19"/>
    <mergeCell ref="B20:C20"/>
    <mergeCell ref="D20:J20"/>
    <mergeCell ref="B23:C23"/>
    <mergeCell ref="B38:C38"/>
    <mergeCell ref="D22:I22"/>
    <mergeCell ref="B24:C24"/>
    <mergeCell ref="I10:J10"/>
    <mergeCell ref="E2:G2"/>
    <mergeCell ref="E3:G3"/>
    <mergeCell ref="B5:C5"/>
    <mergeCell ref="D5:J5"/>
    <mergeCell ref="B6:C6"/>
    <mergeCell ref="D6:J6"/>
    <mergeCell ref="B7:C7"/>
    <mergeCell ref="D7:J7"/>
    <mergeCell ref="B8:C8"/>
    <mergeCell ref="D8:J8"/>
    <mergeCell ref="B9:C9"/>
    <mergeCell ref="D9:J9"/>
    <mergeCell ref="B78:C78"/>
    <mergeCell ref="B79:C79"/>
    <mergeCell ref="B80:C80"/>
    <mergeCell ref="E78:E79"/>
    <mergeCell ref="B10:C10"/>
    <mergeCell ref="D10:G10"/>
    <mergeCell ref="B11:C11"/>
    <mergeCell ref="E11:J11"/>
    <mergeCell ref="B12:C12"/>
    <mergeCell ref="E12:J12"/>
    <mergeCell ref="B13:C13"/>
    <mergeCell ref="D13:J13"/>
    <mergeCell ref="B14:C14"/>
    <mergeCell ref="D14:J14"/>
    <mergeCell ref="B15:C15"/>
    <mergeCell ref="D15:J15"/>
  </mergeCells>
  <phoneticPr fontId="53"/>
  <conditionalFormatting sqref="I72:J72">
    <cfRule type="expression" dxfId="6" priority="2">
      <formula>$I$72&lt;$D$35</formula>
    </cfRule>
  </conditionalFormatting>
  <conditionalFormatting sqref="I76">
    <cfRule type="cellIs" dxfId="5" priority="1" operator="equal">
      <formula>2</formula>
    </cfRule>
  </conditionalFormatting>
  <dataValidations count="2">
    <dataValidation type="list" allowBlank="1" showInputMessage="1" showErrorMessage="1" sqref="H64:H69" xr:uid="{73DCE931-AA83-4A35-89E5-C029FB81BFA8}">
      <formula1>"図書資料費,事務用品費,施設使用料,通信費"</formula1>
    </dataValidation>
    <dataValidation type="list" allowBlank="1" showInputMessage="1" showErrorMessage="1" sqref="D24:I24" xr:uid="{9DC31ABA-D4D2-4AF1-AF3B-6B586B03D617}">
      <formula1>"C,A,S,O,　"</formula1>
    </dataValidation>
  </dataValidations>
  <pageMargins left="0.511811023622047" right="0.511811023622047" top="0.74803149606299202" bottom="0.55118110236220497" header="0.31496062992126" footer="0.31496062992126"/>
  <pageSetup paperSize="9" scale="81"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m H R n V r k s T y e l A A A A 9 g A A A B I A H A B D b 2 5 m a W c v U G F j a 2 F n Z S 5 4 b W w g o h g A K K A U A A A A A A A A A A A A A A A A A A A A A A A A A A A A h Y 8 x D o I w G I W v Q r r T l h I T Q 3 7 K 4 G Y k I T E x r k 2 p U I V i a L H c z c E j e Q U x i r o 5 v u 9 9 w 3 v 3 6 w 2 y s W 2 C i + q t 7 k y K I k x R o I z s S m 2 q F A 3 u E C 5 R x q E Q 8 i Q q F U y y s c l o y x T V z p 0 T Q r z 3 2 M e 4 6 y v C K I 3 I P t 9 s Z a 1 a g T 6 y / i + H 2 l g n j F S I w + 4 1 h j M c R Q w v W I w p k B l C r s 1 X Y N P e Z / s D Y T U 0 b u g V P 4 p w X Q C Z I 5 D 3 B / 4 A U E s D B B Q A A g A I A J h 0 Z 1 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Y d G d W K I p H u A 4 A A A A R A A A A E w A c A E Z v c m 1 1 b G F z L 1 N l Y 3 R p b 2 4 x L m 0 g o h g A K K A U A A A A A A A A A A A A A A A A A A A A A A A A A A A A K 0 5 N L s n M z 1 M I h t C G 1 g B Q S w E C L Q A U A A I A C A C Y d G d W u S x P J 6 U A A A D 2 A A A A E g A A A A A A A A A A A A A A A A A A A A A A Q 2 9 u Z m l n L 1 B h Y 2 t h Z 2 U u e G 1 s U E s B A i 0 A F A A C A A g A m H R n V g / K 6 a u k A A A A 6 Q A A A B M A A A A A A A A A A A A A A A A A 8 Q A A A F t D b 2 5 0 Z W 5 0 X 1 R 5 c G V z X S 5 4 b W x Q S w E C L Q A U A A I A C A C Y d G d W 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9 u y r b 1 Q G a U + p P 7 1 k T U e C b w A A A A A C A A A A A A A Q Z g A A A A E A A C A A A A D c R U 7 C 2 d f r S Q L I 0 Q 4 U i a a L G H M d w U u 6 b L 5 o n 5 C z 3 Z P v / w A A A A A O g A A A A A I A A C A A A A C A l V g F l a Z v v O s g 3 q J 2 b 2 p r I + 7 l U o o s w X m G k Y A M U s B V l F A A A A C Q 0 k k D 6 3 G v 7 3 Y + 4 h 6 X w 0 z L i 3 O D w 3 5 6 Y J 7 M H / G L j P p X z f z U i + h K b c 8 6 E J u R Q v V q G V q x 1 R T Y w 5 Z p 0 e b k z s a F e Q s 4 0 U U E z o H l H P v R / A g C p G U 2 6 U A A A A D k W e B S T K F / q y P l G 3 7 6 8 Z d O P k n u b K e z 1 d a + x n h 4 x h e J L x j H t o 8 Z r x 5 / y J N c t h r j a 4 h F i g q c P I 7 W q z 0 j b x 3 2 5 k 5 A < / D a t a M a s h u p > 
</file>

<file path=customXml/itemProps1.xml><?xml version="1.0" encoding="utf-8"?>
<ds:datastoreItem xmlns:ds="http://schemas.openxmlformats.org/officeDocument/2006/customXml" ds:itemID="{F3EFDE23-69D5-45E3-81CB-C36E50FF3ED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vt:i4>
      </vt:variant>
    </vt:vector>
  </HeadingPairs>
  <TitlesOfParts>
    <vt:vector size="15" baseType="lpstr">
      <vt:lpstr>説明書</vt:lpstr>
      <vt:lpstr>勘定科目表 </vt:lpstr>
      <vt:lpstr>予算</vt:lpstr>
      <vt:lpstr>実績報告</vt:lpstr>
      <vt:lpstr>出納帳</vt:lpstr>
      <vt:lpstr>出納帳(記入例）</vt:lpstr>
      <vt:lpstr>源泉入力シート</vt:lpstr>
      <vt:lpstr>源泉預り連絡票</vt:lpstr>
      <vt:lpstr>受託事業ワークシート</vt:lpstr>
      <vt:lpstr>受託（記入例）</vt:lpstr>
      <vt:lpstr>入金予定連絡票</vt:lpstr>
      <vt:lpstr>資金移動連絡票 </vt:lpstr>
      <vt:lpstr>経費支払い・受領証</vt:lpstr>
      <vt:lpstr>報酬・給与支払い・受領証</vt:lpstr>
      <vt:lpstr>源泉預り連絡票!Print_Area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isamu Shigyo</dc:creator>
  <cp:lastModifiedBy>安武弘幸</cp:lastModifiedBy>
  <cp:lastPrinted>2021-10-13T00:54:00Z</cp:lastPrinted>
  <dcterms:created xsi:type="dcterms:W3CDTF">2016-03-10T06:19:00Z</dcterms:created>
  <dcterms:modified xsi:type="dcterms:W3CDTF">2023-04-09T05:23:53Z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